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6150" firstSheet="5" activeTab="6"/>
  </bookViews>
  <sheets>
    <sheet name="Попадание в цель для печати" sheetId="1" r:id="rId1"/>
    <sheet name="Попадание в цель " sheetId="2" r:id="rId2"/>
    <sheet name="Равномерное движение" sheetId="3" r:id="rId3"/>
    <sheet name="Тело брошенное под углом" sheetId="4" r:id="rId4"/>
    <sheet name="Попадание в мишень для печати" sheetId="5" r:id="rId5"/>
    <sheet name="Попадание в мишень (2)" sheetId="6" r:id="rId6"/>
    <sheet name="Прыжок с трамплина" sheetId="7" r:id="rId7"/>
  </sheets>
  <externalReferences>
    <externalReference r:id="rId10"/>
  </externalReferences>
  <definedNames>
    <definedName name="_xlnm.Print_Area" localSheetId="4">'Попадание в мишень для печати'!$A$1:$R$53</definedName>
    <definedName name="_xlnm.Print_Area" localSheetId="1">'Попадание в цель '!$A$1:$V$120</definedName>
    <definedName name="_xlnm.Print_Area" localSheetId="0">'Попадание в цель для печати'!$A$1:$V$117</definedName>
    <definedName name="_xlnm.Print_Area" localSheetId="2">'Равномерное движение'!$A$1:$I$41</definedName>
  </definedNames>
  <calcPr fullCalcOnLoad="1"/>
</workbook>
</file>

<file path=xl/sharedStrings.xml><?xml version="1.0" encoding="utf-8"?>
<sst xmlns="http://schemas.openxmlformats.org/spreadsheetml/2006/main" count="392" uniqueCount="179">
  <si>
    <t>Объект</t>
  </si>
  <si>
    <t>Параметры</t>
  </si>
  <si>
    <t>Название</t>
  </si>
  <si>
    <t>Значение</t>
  </si>
  <si>
    <t>Тело</t>
  </si>
  <si>
    <t>Начальная скорость</t>
  </si>
  <si>
    <t>Обозначение</t>
  </si>
  <si>
    <t>Величина</t>
  </si>
  <si>
    <r>
      <t>V</t>
    </r>
    <r>
      <rPr>
        <vertAlign val="subscript"/>
        <sz val="10"/>
        <rFont val="Arial Cyr"/>
        <family val="0"/>
      </rPr>
      <t>0</t>
    </r>
  </si>
  <si>
    <t>Угол бросания</t>
  </si>
  <si>
    <t>j</t>
  </si>
  <si>
    <t>Координаты</t>
  </si>
  <si>
    <t>х</t>
  </si>
  <si>
    <t>y</t>
  </si>
  <si>
    <t xml:space="preserve">Цель </t>
  </si>
  <si>
    <r>
      <t>х</t>
    </r>
    <r>
      <rPr>
        <vertAlign val="subscript"/>
        <sz val="10"/>
        <rFont val="Arial Cyr"/>
        <family val="0"/>
      </rPr>
      <t>ц</t>
    </r>
  </si>
  <si>
    <r>
      <t>y</t>
    </r>
    <r>
      <rPr>
        <vertAlign val="subscript"/>
        <sz val="10"/>
        <rFont val="Arial Cyr"/>
        <family val="0"/>
      </rPr>
      <t>ц</t>
    </r>
  </si>
  <si>
    <t>Точность попадания</t>
  </si>
  <si>
    <t>D</t>
  </si>
  <si>
    <t>Размер цели</t>
  </si>
  <si>
    <t>Процесс
движения</t>
  </si>
  <si>
    <t>Ускорение 
свободного 
падения</t>
  </si>
  <si>
    <t>g</t>
  </si>
  <si>
    <t>Размерность</t>
  </si>
  <si>
    <t>м/c</t>
  </si>
  <si>
    <t>м</t>
  </si>
  <si>
    <r>
      <t>м/с</t>
    </r>
    <r>
      <rPr>
        <vertAlign val="superscript"/>
        <sz val="10"/>
        <rFont val="Arial Cyr"/>
        <family val="0"/>
      </rPr>
      <t>2</t>
    </r>
  </si>
  <si>
    <t xml:space="preserve">Время </t>
  </si>
  <si>
    <t>t</t>
  </si>
  <si>
    <t>c</t>
  </si>
  <si>
    <t>Шаг изменения 
времени</t>
  </si>
  <si>
    <t>Расстояние между 
телом и целью:</t>
  </si>
  <si>
    <t>по горизонтали</t>
  </si>
  <si>
    <t>по вертикали</t>
  </si>
  <si>
    <t>полное</t>
  </si>
  <si>
    <r>
      <t>S</t>
    </r>
    <r>
      <rPr>
        <vertAlign val="subscript"/>
        <sz val="10"/>
        <rFont val="Arial Cyr"/>
        <family val="0"/>
      </rPr>
      <t>x</t>
    </r>
  </si>
  <si>
    <t>Sx</t>
  </si>
  <si>
    <t>Sy</t>
  </si>
  <si>
    <t>S</t>
  </si>
  <si>
    <t>Dt</t>
  </si>
  <si>
    <t>Моделирование движения тела, брошенного под углом к горизонту .</t>
  </si>
  <si>
    <t>Расчет</t>
  </si>
  <si>
    <t>начальная горизонтальная скорость V0x</t>
  </si>
  <si>
    <t>начальная верикальная скорость V0у</t>
  </si>
  <si>
    <t>Время</t>
  </si>
  <si>
    <t>Расстояние до цели</t>
  </si>
  <si>
    <t>Скорость</t>
  </si>
  <si>
    <t>Расстояние</t>
  </si>
  <si>
    <t>Подобрать начальные значения скорости и угла бросания так, чтобы брошенное тело попало в цель.</t>
  </si>
  <si>
    <t xml:space="preserve">1. Цель моделирования: </t>
  </si>
  <si>
    <t>2. Формализация задачи:</t>
  </si>
  <si>
    <t>3. Графическое представление</t>
  </si>
  <si>
    <t>4. Расчетные формулы</t>
  </si>
  <si>
    <t>5. Введите соответствующие формулы в таблицу</t>
  </si>
  <si>
    <t>6. Постройте диаграмму изменения координаты Y в зависимости от Х</t>
  </si>
  <si>
    <t>№ 
эксперимента</t>
  </si>
  <si>
    <t>Начальная 
скорость, м/с</t>
  </si>
  <si>
    <t>Угол 
бросания, град.</t>
  </si>
  <si>
    <t>Наибольшая высота 
подъема, м</t>
  </si>
  <si>
    <t>Расстояние до точки падения, м</t>
  </si>
  <si>
    <t>7. Изменяя начальную скорость от 5 до 20 м/с (при неизменном угле падения),</t>
  </si>
  <si>
    <t>проведите расчеты, постройте диаграмму и заполните следующую таблицу</t>
  </si>
  <si>
    <t xml:space="preserve">Вывод: </t>
  </si>
  <si>
    <t>При увеличении начальной скорости…(продолжить)…</t>
  </si>
  <si>
    <t xml:space="preserve">8. Изменяя угол падения от 5 до 85 градусов (при неизменной начальной скорости), </t>
  </si>
  <si>
    <t>проведите расчеты и продолжите заполнение таблицы</t>
  </si>
  <si>
    <t>Расстояние в точке наибольшей высоты</t>
  </si>
  <si>
    <t>При увеличении угла бросания….(продолжить)</t>
  </si>
  <si>
    <t xml:space="preserve">Обратите внимание, когда меняется знак величин Sx и Sy.  </t>
  </si>
  <si>
    <t>Сделайте вывод, что означают положительные и отрицательные значения Sx и Sy.</t>
  </si>
  <si>
    <t>Постройте диаграмму изменения расстояния от времени</t>
  </si>
  <si>
    <t>min S</t>
  </si>
  <si>
    <t>Результат</t>
  </si>
  <si>
    <t>Попадания</t>
  </si>
  <si>
    <t>Угол</t>
  </si>
  <si>
    <t>X</t>
  </si>
  <si>
    <t>Y</t>
  </si>
  <si>
    <t>с учетом действия силы тяжести</t>
  </si>
  <si>
    <t>Задание 1</t>
  </si>
  <si>
    <t xml:space="preserve">(Формула для скорости: </t>
  </si>
  <si>
    <t>d9*cos(РАДИАНЫ(D10)*A39)</t>
  </si>
  <si>
    <t>Равномерное прямолинейное движение</t>
  </si>
  <si>
    <t>Расчетные формулы</t>
  </si>
  <si>
    <t>V=const</t>
  </si>
  <si>
    <t>x(t)=x0+Vx*t</t>
  </si>
  <si>
    <t>исходные данные</t>
  </si>
  <si>
    <t>Скорость, м/с</t>
  </si>
  <si>
    <t>Начальная координата, м</t>
  </si>
  <si>
    <t>изменение времени dt</t>
  </si>
  <si>
    <t>dt=(tmax-tmin)/n</t>
  </si>
  <si>
    <t>чяисло интервалов n</t>
  </si>
  <si>
    <t>n=</t>
  </si>
  <si>
    <t>Начальный момент времени tmin</t>
  </si>
  <si>
    <t>Конечный момент времени tmax</t>
  </si>
  <si>
    <t>Таблица данных</t>
  </si>
  <si>
    <t>№ п/п</t>
  </si>
  <si>
    <t>Время, с</t>
  </si>
  <si>
    <t>Координата, м</t>
  </si>
  <si>
    <t>После построения графика, изменять исходные значения, получая модель движения тела.</t>
  </si>
  <si>
    <t>Попадание тела в мишень</t>
  </si>
  <si>
    <t>Заданы значения</t>
  </si>
  <si>
    <t>Начальная скорость Vo</t>
  </si>
  <si>
    <r>
      <t xml:space="preserve">Интервал изменения времени </t>
    </r>
    <r>
      <rPr>
        <sz val="10"/>
        <rFont val="Symbol"/>
        <family val="1"/>
      </rPr>
      <t>D</t>
    </r>
    <r>
      <rPr>
        <sz val="10"/>
        <rFont val="Arial Cyr"/>
        <family val="0"/>
      </rPr>
      <t>t</t>
    </r>
  </si>
  <si>
    <t>Расстояние до мишени S</t>
  </si>
  <si>
    <t>Ускорение свободного падения g</t>
  </si>
  <si>
    <t>м/с</t>
  </si>
  <si>
    <t>Качественная модель:</t>
  </si>
  <si>
    <t>1. мячик мал по сравнению с Землей, мячик - материальная точка</t>
  </si>
  <si>
    <t xml:space="preserve">2. изменение высоты мячика мало, поэтому g=9,8м/с </t>
  </si>
  <si>
    <t>3. Движение по оси y равноускоренное</t>
  </si>
  <si>
    <t>5. движение по оси Х равномерное</t>
  </si>
  <si>
    <t>Формальная модель</t>
  </si>
  <si>
    <t>4. скорость бросания мала, сопротивлением воздуха пренебрегаем</t>
  </si>
  <si>
    <r>
      <t xml:space="preserve">Начальный угол полета </t>
    </r>
    <r>
      <rPr>
        <sz val="10"/>
        <rFont val="Symbol"/>
        <family val="1"/>
      </rPr>
      <t>j</t>
    </r>
  </si>
  <si>
    <t>Выразим t через S</t>
  </si>
  <si>
    <t>мячика над землей на расстоянии S в момент времени t</t>
  </si>
  <si>
    <t>Подставим в формулу для y и получим высоту L</t>
  </si>
  <si>
    <t>Попадание произойдет, если 0&lt;=L&lt;=h</t>
  </si>
  <si>
    <t>x</t>
  </si>
  <si>
    <t>град</t>
  </si>
  <si>
    <t>Высота мишени h (нижний уровень)</t>
  </si>
  <si>
    <t>Высота мишени h (верхний уровень)</t>
  </si>
  <si>
    <t>с</t>
  </si>
  <si>
    <t>Таблица вычислений</t>
  </si>
  <si>
    <t>Введем формулу для L</t>
  </si>
  <si>
    <t>Исследование модели методом Подбор параметров</t>
  </si>
  <si>
    <t>Для h=0</t>
  </si>
  <si>
    <t>Для h=1</t>
  </si>
  <si>
    <t xml:space="preserve">Определим угол бросания мяча, чтобы он попал в мишень </t>
  </si>
  <si>
    <t>высотой  1 м от земли</t>
  </si>
  <si>
    <t xml:space="preserve">Теория: моделируем движение тела с постоянной скоростью, движение прямолинейное.  </t>
  </si>
  <si>
    <t xml:space="preserve">Каждую секунду координата тела Х будет получать одно и то же приращение, поэтому </t>
  </si>
  <si>
    <t xml:space="preserve">в любой момент ее значение равно х=Vx*t. Если в начальный момент времени t0=0 положение </t>
  </si>
  <si>
    <t xml:space="preserve">тела не совпало с точкой отсчета, т. е. х0 не равно 0, то формула имеет вид х(t)=x0+Vx*t. </t>
  </si>
  <si>
    <t>Движение тела, брошенного под углом к горизонту</t>
  </si>
  <si>
    <t xml:space="preserve">Определить координаты тела в каждый момент времени </t>
  </si>
  <si>
    <t>Математическое моделирование полета прыгуна с трамплина</t>
  </si>
  <si>
    <t>Цель моделирования: выявить, как зависти дальность полета от конфигурации трамплина и других факторов</t>
  </si>
  <si>
    <t>Входные параметры:</t>
  </si>
  <si>
    <r>
      <t>h</t>
    </r>
    <r>
      <rPr>
        <vertAlign val="subscript"/>
        <sz val="10"/>
        <rFont val="Cambria"/>
        <family val="1"/>
      </rPr>
      <t>1</t>
    </r>
  </si>
  <si>
    <t>L</t>
  </si>
  <si>
    <t>a</t>
  </si>
  <si>
    <t>Выходные параметры:</t>
  </si>
  <si>
    <t>высота стартовой площадки трамплина</t>
  </si>
  <si>
    <t xml:space="preserve">Высота площадки отрыва </t>
  </si>
  <si>
    <t>Угол траектории движения на лыжах</t>
  </si>
  <si>
    <t>длительность полета</t>
  </si>
  <si>
    <t>s</t>
  </si>
  <si>
    <t>площадь наибольшего сечения тела в плоскости, перпендикулярной потоку воздуха</t>
  </si>
  <si>
    <t>плотность воздуха</t>
  </si>
  <si>
    <t>коэффициент сопротивления среды, зависящий от формы движущегося тела</t>
  </si>
  <si>
    <t xml:space="preserve">r </t>
  </si>
  <si>
    <t>Численные значения параметров:</t>
  </si>
  <si>
    <r>
      <t>h</t>
    </r>
    <r>
      <rPr>
        <vertAlign val="subscript"/>
        <sz val="10"/>
        <rFont val="Arial Cyr"/>
        <family val="0"/>
      </rPr>
      <t>2</t>
    </r>
  </si>
  <si>
    <t>градусы</t>
  </si>
  <si>
    <t xml:space="preserve">считаем площадь головы и плеч: </t>
  </si>
  <si>
    <t>d</t>
  </si>
  <si>
    <t>Диаметр каски лыжника</t>
  </si>
  <si>
    <t>Ширина плеч</t>
  </si>
  <si>
    <t>П</t>
  </si>
  <si>
    <t>т</t>
  </si>
  <si>
    <t>толщина плеча</t>
  </si>
  <si>
    <r>
      <t>м</t>
    </r>
    <r>
      <rPr>
        <vertAlign val="superscript"/>
        <sz val="10"/>
        <rFont val="Arial Cyr"/>
        <family val="0"/>
      </rPr>
      <t>2</t>
    </r>
  </si>
  <si>
    <r>
      <t>кг/м</t>
    </r>
    <r>
      <rPr>
        <vertAlign val="superscript"/>
        <sz val="10"/>
        <rFont val="Arial Cyr"/>
        <family val="0"/>
      </rPr>
      <t>3</t>
    </r>
  </si>
  <si>
    <t>Определить скорость отрыва прыгуна от площадки трамплина</t>
  </si>
  <si>
    <t>V</t>
  </si>
  <si>
    <t>Положение прыгуна</t>
  </si>
  <si>
    <t>m</t>
  </si>
  <si>
    <t>ускорение свободного падения</t>
  </si>
  <si>
    <t>коэффициент трения лыжи и снега</t>
  </si>
  <si>
    <t xml:space="preserve">Vотрыва = </t>
  </si>
  <si>
    <t>Входные параметры</t>
  </si>
  <si>
    <r>
      <t>V+(g*sin(a)-</t>
    </r>
    <r>
      <rPr>
        <sz val="10"/>
        <rFont val="Symbol"/>
        <family val="1"/>
      </rPr>
      <t>m</t>
    </r>
    <r>
      <rPr>
        <sz val="10"/>
        <rFont val="Arial Cyr"/>
        <family val="0"/>
      </rPr>
      <t>*g*cos(a)-c*</t>
    </r>
    <r>
      <rPr>
        <sz val="10"/>
        <rFont val="Symbol"/>
        <family val="1"/>
      </rPr>
      <t>s*r*</t>
    </r>
    <r>
      <rPr>
        <sz val="10"/>
        <rFont val="Arial"/>
        <family val="2"/>
      </rPr>
      <t>V</t>
    </r>
    <r>
      <rPr>
        <sz val="10"/>
        <rFont val="Symbol"/>
        <family val="1"/>
      </rPr>
      <t>/2)*t</t>
    </r>
  </si>
  <si>
    <t>Определим длину полета</t>
  </si>
  <si>
    <t>Vx</t>
  </si>
  <si>
    <t>Vy</t>
  </si>
  <si>
    <r>
      <t>c</t>
    </r>
    <r>
      <rPr>
        <vertAlign val="subscript"/>
        <sz val="10"/>
        <rFont val="Calibri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</si>
  <si>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</si>
  <si>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положение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</si>
</sst>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1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sz val="10"/>
      <name val="Symbol"/>
      <family val="1"/>
    </font>
    <font>
      <vertAlign val="superscript"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9.5"/>
      <color indexed="8"/>
      <name val="Arial Cyr"/>
      <family val="0"/>
    </font>
    <font>
      <sz val="7.35"/>
      <color indexed="8"/>
      <name val="Arial Cyr"/>
      <family val="0"/>
    </font>
    <font>
      <sz val="8.5"/>
      <color indexed="8"/>
      <name val="Arial Cyr"/>
      <family val="0"/>
    </font>
    <font>
      <sz val="11"/>
      <color indexed="8"/>
      <name val="Arial Cyr"/>
      <family val="0"/>
    </font>
    <font>
      <vertAlign val="subscript"/>
      <sz val="10"/>
      <name val="Cambria"/>
      <family val="1"/>
    </font>
    <font>
      <sz val="10"/>
      <name val="Calibri"/>
      <family val="2"/>
    </font>
    <font>
      <sz val="10"/>
      <name val="Arial"/>
      <family val="2"/>
    </font>
    <font>
      <vertAlign val="subscript"/>
      <sz val="10"/>
      <name val="Calibri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vertAlign val="subscript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9.5"/>
      <color indexed="8"/>
      <name val="Arial Cyr"/>
      <family val="0"/>
    </font>
    <font>
      <b/>
      <sz val="9.75"/>
      <color indexed="8"/>
      <name val="Arial Cyr"/>
      <family val="0"/>
    </font>
    <font>
      <vertAlign val="subscript"/>
      <sz val="12"/>
      <color indexed="8"/>
      <name val="Symbol"/>
      <family val="1"/>
    </font>
    <font>
      <b/>
      <sz val="8"/>
      <color indexed="8"/>
      <name val="Arial Cyr"/>
      <family val="0"/>
    </font>
    <font>
      <b/>
      <sz val="8.5"/>
      <color indexed="8"/>
      <name val="Arial Cyr"/>
      <family val="0"/>
    </font>
    <font>
      <b/>
      <sz val="8.75"/>
      <color indexed="8"/>
      <name val="Arial Cyr"/>
      <family val="0"/>
    </font>
    <font>
      <vertAlign val="subscript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тела, брошенного под углом</a:t>
            </a:r>
          </a:p>
        </c:rich>
      </c:tx>
      <c:layout>
        <c:manualLayout>
          <c:xMode val="factor"/>
          <c:yMode val="factor"/>
          <c:x val="-0.110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925"/>
          <c:w val="0.809"/>
          <c:h val="0.6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'Попадание в цель для печати'!$C$38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'Попадание в цель для печати'!$B$39:$B$52</c:f>
              <c:numCache/>
            </c:numRef>
          </c:xVal>
          <c:yVal>
            <c:numRef>
              <c:f>'Попадание в цель для печати'!$C$39:$C$52</c:f>
              <c:numCache/>
            </c:numRef>
          </c:yVal>
          <c:smooth val="1"/>
        </c:ser>
        <c:axId val="55014558"/>
        <c:axId val="25368975"/>
      </c:scatterChart>
      <c:valAx>
        <c:axId val="5501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по горизонтали, м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8975"/>
        <c:crosses val="autoZero"/>
        <c:crossBetween val="midCat"/>
        <c:dispUnits/>
      </c:valAx>
      <c:valAx>
        <c:axId val="25368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по вертикали, м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4558"/>
        <c:crosses val="autoZero"/>
        <c:crossBetween val="midCat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4865"/>
          <c:w val="0.08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расстояния до цели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325"/>
          <c:w val="0.8225"/>
          <c:h val="0.89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'Попадание в цель для печати'!$D$38</c:f>
              <c:strCache>
                <c:ptCount val="1"/>
                <c:pt idx="0">
                  <c:v>Sx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'Попадание в цель для печати'!$D$39:$D$54</c:f>
              <c:numCache/>
            </c:numRef>
          </c:yVal>
          <c:smooth val="1"/>
        </c:ser>
        <c:ser>
          <c:idx val="2"/>
          <c:order val="1"/>
          <c:tx>
            <c:strRef>
              <c:f>'Попадание в цель для печати'!$E$38</c:f>
              <c:strCache>
                <c:ptCount val="1"/>
                <c:pt idx="0">
                  <c:v>Sy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'Попадание в цель для печати'!$E$39:$E$54</c:f>
              <c:numCache/>
            </c:numRef>
          </c:yVal>
          <c:smooth val="1"/>
        </c:ser>
        <c:ser>
          <c:idx val="4"/>
          <c:order val="2"/>
          <c:tx>
            <c:strRef>
              <c:f>'Попадание в цель для печати'!$F$38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yVal>
            <c:numRef>
              <c:f>'Попадание в цель для печати'!$F$39:$F$54</c:f>
              <c:numCache/>
            </c:numRef>
          </c:yVal>
          <c:smooth val="1"/>
        </c:ser>
        <c:axId val="26994184"/>
        <c:axId val="41621065"/>
      </c:scatterChart>
      <c:valAx>
        <c:axId val="26994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сек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21065"/>
        <c:crosses val="autoZero"/>
        <c:crossBetween val="midCat"/>
        <c:dispUnits/>
      </c:valAx>
      <c:valAx>
        <c:axId val="4162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Расстояние, м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9418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95"/>
          <c:w val="0.110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тела, брошенного под углом</a:t>
            </a:r>
          </a:p>
        </c:rich>
      </c:tx>
      <c:layout>
        <c:manualLayout>
          <c:xMode val="factor"/>
          <c:yMode val="factor"/>
          <c:x val="-0.110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925"/>
          <c:w val="0.809"/>
          <c:h val="0.6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'Попадание в цель '!$C$41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'Попадание в цель '!$B$42:$B$55</c:f>
              <c:numCache/>
            </c:numRef>
          </c:xVal>
          <c:yVal>
            <c:numRef>
              <c:f>'Попадание в цель '!$C$42:$C$55</c:f>
              <c:numCache/>
            </c:numRef>
          </c:yVal>
          <c:smooth val="1"/>
        </c:ser>
        <c:axId val="39045266"/>
        <c:axId val="15863075"/>
      </c:scatterChart>
      <c:val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по горизонтали, м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63075"/>
        <c:crosses val="autoZero"/>
        <c:crossBetween val="midCat"/>
        <c:dispUnits/>
      </c:valAx>
      <c:valAx>
        <c:axId val="1586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по вертикали, м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5266"/>
        <c:crosses val="autoZero"/>
        <c:crossBetween val="midCat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4865"/>
          <c:w val="0.08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расстояния до цели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325"/>
          <c:w val="0.8225"/>
          <c:h val="0.89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'Попадание в цель '!$D$41</c:f>
              <c:strCache>
                <c:ptCount val="1"/>
                <c:pt idx="0">
                  <c:v>Sx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'Попадание в цель '!$D$42:$D$57</c:f>
              <c:numCache/>
            </c:numRef>
          </c:yVal>
          <c:smooth val="1"/>
        </c:ser>
        <c:ser>
          <c:idx val="2"/>
          <c:order val="1"/>
          <c:tx>
            <c:strRef>
              <c:f>'Попадание в цель '!$E$41</c:f>
              <c:strCache>
                <c:ptCount val="1"/>
                <c:pt idx="0">
                  <c:v>Sy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'Попадание в цель '!$E$42:$E$57</c:f>
              <c:numCache/>
            </c:numRef>
          </c:yVal>
          <c:smooth val="1"/>
        </c:ser>
        <c:ser>
          <c:idx val="4"/>
          <c:order val="2"/>
          <c:tx>
            <c:strRef>
              <c:f>'Попадание в цель '!$F$41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yVal>
            <c:numRef>
              <c:f>'Попадание в цель '!$F$42:$F$57</c:f>
              <c:numCache/>
            </c:numRef>
          </c:yVal>
          <c:smooth val="1"/>
        </c:ser>
        <c:axId val="8549948"/>
        <c:axId val="9840669"/>
      </c:scatterChart>
      <c:val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сек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0669"/>
        <c:crosses val="autoZero"/>
        <c:crossBetween val="midCat"/>
        <c:dispUnits/>
      </c:val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Расстояние, м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994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895"/>
          <c:w val="0.110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равномерного движения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7975"/>
          <c:w val="0.697"/>
          <c:h val="0.69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'[1]Лист1'!$F$14:$F$34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'[1]Лист1'!$G$14:$G$34</c:f>
              <c:numCache>
                <c:ptCount val="21"/>
                <c:pt idx="0">
                  <c:v>100</c:v>
                </c:pt>
                <c:pt idx="1">
                  <c:v>107.5</c:v>
                </c:pt>
                <c:pt idx="2">
                  <c:v>115</c:v>
                </c:pt>
                <c:pt idx="3">
                  <c:v>122.5</c:v>
                </c:pt>
                <c:pt idx="4">
                  <c:v>130</c:v>
                </c:pt>
                <c:pt idx="5">
                  <c:v>137.5</c:v>
                </c:pt>
                <c:pt idx="6">
                  <c:v>145</c:v>
                </c:pt>
                <c:pt idx="7">
                  <c:v>152.5</c:v>
                </c:pt>
                <c:pt idx="8">
                  <c:v>160</c:v>
                </c:pt>
                <c:pt idx="9">
                  <c:v>167.5</c:v>
                </c:pt>
                <c:pt idx="10">
                  <c:v>175</c:v>
                </c:pt>
                <c:pt idx="11">
                  <c:v>182.5</c:v>
                </c:pt>
                <c:pt idx="12">
                  <c:v>190</c:v>
                </c:pt>
                <c:pt idx="13">
                  <c:v>197.5</c:v>
                </c:pt>
                <c:pt idx="14">
                  <c:v>205</c:v>
                </c:pt>
                <c:pt idx="15">
                  <c:v>212.5</c:v>
                </c:pt>
                <c:pt idx="16">
                  <c:v>220</c:v>
                </c:pt>
                <c:pt idx="17">
                  <c:v>227.5</c:v>
                </c:pt>
                <c:pt idx="18">
                  <c:v>235</c:v>
                </c:pt>
                <c:pt idx="19">
                  <c:v>242.5</c:v>
                </c:pt>
                <c:pt idx="20">
                  <c:v>250</c:v>
                </c:pt>
              </c:numCache>
            </c:numRef>
          </c:yVal>
          <c:smooth val="0"/>
        </c:ser>
        <c:axId val="21457158"/>
        <c:axId val="58896695"/>
      </c:scatterChart>
      <c:valAx>
        <c:axId val="214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>
            <c:manualLayout>
              <c:xMode val="factor"/>
              <c:yMode val="factor"/>
              <c:x val="-0.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 val="autoZero"/>
        <c:crossBetween val="midCat"/>
        <c:dispUnits/>
      </c:valAx>
      <c:valAx>
        <c:axId val="5889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Координата, м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5325"/>
          <c:w val="0.1807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Координаты тела  в каждый момент времени 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3575"/>
          <c:w val="0.88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'Попадание в мишень для печати'!$C$20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'Попадание в мишень для печати'!$B$21:$B$35</c:f>
              <c:numCache>
                <c:ptCount val="15"/>
                <c:pt idx="0">
                  <c:v>0</c:v>
                </c:pt>
                <c:pt idx="1">
                  <c:v>2.912515617809616</c:v>
                </c:pt>
                <c:pt idx="2">
                  <c:v>5.825031235619232</c:v>
                </c:pt>
                <c:pt idx="3">
                  <c:v>8.737546853428848</c:v>
                </c:pt>
                <c:pt idx="4">
                  <c:v>11.650062471238464</c:v>
                </c:pt>
                <c:pt idx="5">
                  <c:v>14.56257808904808</c:v>
                </c:pt>
                <c:pt idx="6">
                  <c:v>17.475093706857695</c:v>
                </c:pt>
                <c:pt idx="7">
                  <c:v>20.38760932466731</c:v>
                </c:pt>
                <c:pt idx="8">
                  <c:v>23.300124942476927</c:v>
                </c:pt>
                <c:pt idx="9">
                  <c:v>26.212640560286545</c:v>
                </c:pt>
                <c:pt idx="10">
                  <c:v>29.12515617809616</c:v>
                </c:pt>
                <c:pt idx="11">
                  <c:v>32.03767179590578</c:v>
                </c:pt>
                <c:pt idx="12">
                  <c:v>34.95018741371539</c:v>
                </c:pt>
                <c:pt idx="13">
                  <c:v>37.86270303152501</c:v>
                </c:pt>
                <c:pt idx="14">
                  <c:v>40.77521864933462</c:v>
                </c:pt>
              </c:numCache>
            </c:numRef>
          </c:xVal>
          <c:yVal>
            <c:numRef>
              <c:f>'Попадание в мишень для печати'!$C$21:$C$35</c:f>
              <c:numCache>
                <c:ptCount val="15"/>
                <c:pt idx="0">
                  <c:v>0</c:v>
                </c:pt>
                <c:pt idx="1">
                  <c:v>1.919951978664703</c:v>
                </c:pt>
                <c:pt idx="2">
                  <c:v>3.4479039573294057</c:v>
                </c:pt>
                <c:pt idx="3">
                  <c:v>4.583855935994108</c:v>
                </c:pt>
                <c:pt idx="4">
                  <c:v>5.327807914658811</c:v>
                </c:pt>
                <c:pt idx="5">
                  <c:v>5.679759893323514</c:v>
                </c:pt>
                <c:pt idx="6">
                  <c:v>5.639711871988216</c:v>
                </c:pt>
                <c:pt idx="7">
                  <c:v>5.207663850652919</c:v>
                </c:pt>
                <c:pt idx="8">
                  <c:v>4.3836158293176215</c:v>
                </c:pt>
                <c:pt idx="9">
                  <c:v>3.167567807982323</c:v>
                </c:pt>
                <c:pt idx="10">
                  <c:v>1.5595197866470265</c:v>
                </c:pt>
                <c:pt idx="11">
                  <c:v>-0.44052823468827285</c:v>
                </c:pt>
                <c:pt idx="12">
                  <c:v>-2.832576256023568</c:v>
                </c:pt>
                <c:pt idx="13">
                  <c:v>-5.6166242773588735</c:v>
                </c:pt>
                <c:pt idx="14">
                  <c:v>-8.79267229869416</c:v>
                </c:pt>
              </c:numCache>
            </c:numRef>
          </c:yVal>
          <c:smooth val="1"/>
        </c:ser>
        <c:axId val="60308208"/>
        <c:axId val="5902961"/>
      </c:scatterChart>
      <c:valAx>
        <c:axId val="60308208"/>
        <c:scaling>
          <c:orientation val="minMax"/>
          <c:max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полета, м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961"/>
        <c:crosses val="autoZero"/>
        <c:crossBetween val="midCat"/>
        <c:dispUnits/>
        <c:majorUnit val="6"/>
        <c:minorUnit val="3"/>
      </c:valAx>
      <c:valAx>
        <c:axId val="5902961"/>
        <c:scaling>
          <c:orientation val="minMax"/>
          <c:max val="6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 полета, м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8208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Координаты тела в каждый момент времени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0225"/>
          <c:w val="0.87025"/>
          <c:h val="0.7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'Тело брошенное под углом'!$B$18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'Тело брошенное под углом'!$A$19:$A$29</c:f>
              <c:numCache/>
            </c:numRef>
          </c:xVal>
          <c:yVal>
            <c:numRef>
              <c:f>'Тело брошенное под углом'!$B$19:$B$29</c:f>
              <c:numCache/>
            </c:numRef>
          </c:yVal>
          <c:smooth val="1"/>
        </c:ser>
        <c:ser>
          <c:idx val="1"/>
          <c:order val="1"/>
          <c:tx>
            <c:strRef>
              <c:f>'Тело брошенное под углом'!$C$18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'Тело брошенное под углом'!$A$19:$A$29</c:f>
              <c:numCache/>
            </c:numRef>
          </c:xVal>
          <c:yVal>
            <c:numRef>
              <c:f>'Тело брошенное под углом'!$C$19:$C$29</c:f>
              <c:numCache/>
            </c:numRef>
          </c:yVal>
          <c:smooth val="1"/>
        </c:ser>
        <c:axId val="53126650"/>
        <c:axId val="8377803"/>
      </c:scatterChart>
      <c:valAx>
        <c:axId val="5312665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Дальность полета, м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7803"/>
        <c:crosses val="autoZero"/>
        <c:crossBetween val="midCat"/>
        <c:dispUnits/>
      </c:valAx>
      <c:valAx>
        <c:axId val="837780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 полета, м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66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94525"/>
          <c:w val="0.386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Значение высоты полета мяча в каждой точке расстояния до мишени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575"/>
          <c:w val="0.886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'Попадание в мишень для печати'!$C$20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'Попадание в мишень для печати'!$B$21:$B$35</c:f>
              <c:numCache/>
            </c:numRef>
          </c:xVal>
          <c:yVal>
            <c:numRef>
              <c:f>'Попадание в мишень для печати'!$C$21:$C$35</c:f>
              <c:numCache/>
            </c:numRef>
          </c:yVal>
          <c:smooth val="1"/>
        </c:ser>
        <c:axId val="8291364"/>
        <c:axId val="7513413"/>
      </c:scatterChart>
      <c:valAx>
        <c:axId val="8291364"/>
        <c:scaling>
          <c:orientation val="minMax"/>
          <c:max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до мишени, м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 val="autoZero"/>
        <c:crossBetween val="midCat"/>
        <c:dispUnits/>
        <c:majorUnit val="6"/>
        <c:minorUnit val="3"/>
      </c:valAx>
      <c:valAx>
        <c:axId val="7513413"/>
        <c:scaling>
          <c:orientation val="minMax"/>
          <c:max val="6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 полета, м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1364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Значение высоты полета мяча в каждой точке расстояния до мишени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405"/>
          <c:w val="0.894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'Попадание в мишень (2)'!$C$20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'Попадание в мишень (2)'!$B$21:$B$35</c:f>
              <c:numCache/>
            </c:numRef>
          </c:xVal>
          <c:yVal>
            <c:numRef>
              <c:f>'Попадание в мишень (2)'!$C$21:$C$35</c:f>
              <c:numCache/>
            </c:numRef>
          </c:yVal>
          <c:smooth val="1"/>
        </c:ser>
        <c:axId val="511854"/>
        <c:axId val="4606687"/>
      </c:scatterChart>
      <c:valAx>
        <c:axId val="511854"/>
        <c:scaling>
          <c:orientation val="minMax"/>
          <c:max val="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Расстояние до мишени, м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687"/>
        <c:crosses val="autoZero"/>
        <c:crossBetween val="midCat"/>
        <c:dispUnits/>
        <c:majorUnit val="6"/>
        <c:minorUnit val="3"/>
      </c:valAx>
      <c:valAx>
        <c:axId val="4606687"/>
        <c:scaling>
          <c:orientation val="minMax"/>
          <c:max val="6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Высота полета, м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54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67690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38100</xdr:rowOff>
    </xdr:from>
    <xdr:to>
      <xdr:col>5</xdr:col>
      <xdr:colOff>561975</xdr:colOff>
      <xdr:row>11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962525" y="1657350"/>
          <a:ext cx="342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0y
</a:t>
          </a:r>
        </a:p>
      </xdr:txBody>
    </xdr:sp>
    <xdr:clientData/>
  </xdr:twoCellAnchor>
  <xdr:twoCellAnchor>
    <xdr:from>
      <xdr:col>5</xdr:col>
      <xdr:colOff>685800</xdr:colOff>
      <xdr:row>20</xdr:row>
      <xdr:rowOff>190500</xdr:rowOff>
    </xdr:from>
    <xdr:to>
      <xdr:col>8</xdr:col>
      <xdr:colOff>447675</xdr:colOff>
      <xdr:row>21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5429250" y="4076700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285750</xdr:rowOff>
    </xdr:from>
    <xdr:to>
      <xdr:col>6</xdr:col>
      <xdr:colOff>0</xdr:colOff>
      <xdr:row>20</xdr:row>
      <xdr:rowOff>161925</xdr:rowOff>
    </xdr:to>
    <xdr:sp>
      <xdr:nvSpPr>
        <xdr:cNvPr id="4" name="Line 15"/>
        <xdr:cNvSpPr>
          <a:spLocks/>
        </xdr:cNvSpPr>
      </xdr:nvSpPr>
      <xdr:spPr>
        <a:xfrm flipH="1" flipV="1">
          <a:off x="5667375" y="28765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8</xdr:col>
      <xdr:colOff>523875</xdr:colOff>
      <xdr:row>19</xdr:row>
      <xdr:rowOff>19050</xdr:rowOff>
    </xdr:to>
    <xdr:sp>
      <xdr:nvSpPr>
        <xdr:cNvPr id="5" name="Line 16"/>
        <xdr:cNvSpPr>
          <a:spLocks/>
        </xdr:cNvSpPr>
      </xdr:nvSpPr>
      <xdr:spPr>
        <a:xfrm>
          <a:off x="5676900" y="3581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8</xdr:col>
      <xdr:colOff>428625</xdr:colOff>
      <xdr:row>17</xdr:row>
      <xdr:rowOff>0</xdr:rowOff>
    </xdr:to>
    <xdr:sp>
      <xdr:nvSpPr>
        <xdr:cNvPr id="6" name="Line 17"/>
        <xdr:cNvSpPr>
          <a:spLocks/>
        </xdr:cNvSpPr>
      </xdr:nvSpPr>
      <xdr:spPr>
        <a:xfrm>
          <a:off x="5676900" y="30765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20</xdr:row>
      <xdr:rowOff>171450</xdr:rowOff>
    </xdr:to>
    <xdr:sp>
      <xdr:nvSpPr>
        <xdr:cNvPr id="7" name="Line 18"/>
        <xdr:cNvSpPr>
          <a:spLocks/>
        </xdr:cNvSpPr>
      </xdr:nvSpPr>
      <xdr:spPr>
        <a:xfrm>
          <a:off x="6353175" y="30765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20</xdr:row>
      <xdr:rowOff>190500</xdr:rowOff>
    </xdr:to>
    <xdr:sp>
      <xdr:nvSpPr>
        <xdr:cNvPr id="8" name="Line 19"/>
        <xdr:cNvSpPr>
          <a:spLocks/>
        </xdr:cNvSpPr>
      </xdr:nvSpPr>
      <xdr:spPr>
        <a:xfrm>
          <a:off x="7048500" y="30765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38100</xdr:rowOff>
    </xdr:from>
    <xdr:to>
      <xdr:col>8</xdr:col>
      <xdr:colOff>0</xdr:colOff>
      <xdr:row>19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6381750" y="31146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21</xdr:row>
      <xdr:rowOff>47625</xdr:rowOff>
    </xdr:from>
    <xdr:to>
      <xdr:col>7</xdr:col>
      <xdr:colOff>142875</xdr:colOff>
      <xdr:row>22</xdr:row>
      <xdr:rowOff>66675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6267450" y="41338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7</xdr:col>
      <xdr:colOff>161925</xdr:colOff>
      <xdr:row>19</xdr:row>
      <xdr:rowOff>47625</xdr:rowOff>
    </xdr:from>
    <xdr:to>
      <xdr:col>7</xdr:col>
      <xdr:colOff>390525</xdr:colOff>
      <xdr:row>19</xdr:row>
      <xdr:rowOff>228600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6515100" y="36099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5</xdr:col>
      <xdr:colOff>400050</xdr:colOff>
      <xdr:row>18</xdr:row>
      <xdr:rowOff>247650</xdr:rowOff>
    </xdr:from>
    <xdr:to>
      <xdr:col>5</xdr:col>
      <xdr:colOff>628650</xdr:colOff>
      <xdr:row>19</xdr:row>
      <xdr:rowOff>104775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5143500" y="34861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5</xdr:col>
      <xdr:colOff>361950</xdr:colOff>
      <xdr:row>16</xdr:row>
      <xdr:rowOff>390525</xdr:rowOff>
    </xdr:from>
    <xdr:to>
      <xdr:col>5</xdr:col>
      <xdr:colOff>590550</xdr:colOff>
      <xdr:row>17</xdr:row>
      <xdr:rowOff>85725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5105400" y="29813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ц</a:t>
          </a:r>
        </a:p>
      </xdr:txBody>
    </xdr:sp>
    <xdr:clientData/>
  </xdr:twoCellAnchor>
  <xdr:twoCellAnchor>
    <xdr:from>
      <xdr:col>6</xdr:col>
      <xdr:colOff>276225</xdr:colOff>
      <xdr:row>17</xdr:row>
      <xdr:rowOff>142875</xdr:rowOff>
    </xdr:from>
    <xdr:to>
      <xdr:col>6</xdr:col>
      <xdr:colOff>600075</xdr:colOff>
      <xdr:row>18</xdr:row>
      <xdr:rowOff>257175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5943600" y="3219450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7</xdr:col>
      <xdr:colOff>114300</xdr:colOff>
      <xdr:row>17</xdr:row>
      <xdr:rowOff>76200</xdr:rowOff>
    </xdr:from>
    <xdr:to>
      <xdr:col>7</xdr:col>
      <xdr:colOff>342900</xdr:colOff>
      <xdr:row>18</xdr:row>
      <xdr:rowOff>95250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6467475" y="31527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twoCellAnchor>
  <xdr:twoCellAnchor>
    <xdr:from>
      <xdr:col>7</xdr:col>
      <xdr:colOff>609600</xdr:colOff>
      <xdr:row>21</xdr:row>
      <xdr:rowOff>0</xdr:rowOff>
    </xdr:from>
    <xdr:to>
      <xdr:col>8</xdr:col>
      <xdr:colOff>152400</xdr:colOff>
      <xdr:row>22</xdr:row>
      <xdr:rowOff>19050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6962775" y="40862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ц</a:t>
          </a:r>
        </a:p>
      </xdr:txBody>
    </xdr:sp>
    <xdr:clientData/>
  </xdr:twoCellAnchor>
  <xdr:twoCellAnchor>
    <xdr:from>
      <xdr:col>6</xdr:col>
      <xdr:colOff>247650</xdr:colOff>
      <xdr:row>19</xdr:row>
      <xdr:rowOff>47625</xdr:rowOff>
    </xdr:from>
    <xdr:to>
      <xdr:col>6</xdr:col>
      <xdr:colOff>647700</xdr:colOff>
      <xdr:row>19</xdr:row>
      <xdr:rowOff>209550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5915025" y="360997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Тело</a:t>
          </a:r>
        </a:p>
      </xdr:txBody>
    </xdr:sp>
    <xdr:clientData/>
  </xdr:twoCellAnchor>
  <xdr:twoCellAnchor>
    <xdr:from>
      <xdr:col>8</xdr:col>
      <xdr:colOff>66675</xdr:colOff>
      <xdr:row>16</xdr:row>
      <xdr:rowOff>314325</xdr:rowOff>
    </xdr:from>
    <xdr:to>
      <xdr:col>8</xdr:col>
      <xdr:colOff>457200</xdr:colOff>
      <xdr:row>16</xdr:row>
      <xdr:rowOff>476250</xdr:rowOff>
    </xdr:to>
    <xdr:sp>
      <xdr:nvSpPr>
        <xdr:cNvPr id="18" name="Text Box 29"/>
        <xdr:cNvSpPr txBox="1">
          <a:spLocks noChangeArrowheads="1"/>
        </xdr:cNvSpPr>
      </xdr:nvSpPr>
      <xdr:spPr>
        <a:xfrm>
          <a:off x="7105650" y="29051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Цель</a:t>
          </a:r>
        </a:p>
      </xdr:txBody>
    </xdr:sp>
    <xdr:clientData/>
  </xdr:twoCellAnchor>
  <xdr:twoCellAnchor>
    <xdr:from>
      <xdr:col>5</xdr:col>
      <xdr:colOff>428625</xdr:colOff>
      <xdr:row>22</xdr:row>
      <xdr:rowOff>38100</xdr:rowOff>
    </xdr:from>
    <xdr:to>
      <xdr:col>8</xdr:col>
      <xdr:colOff>485775</xdr:colOff>
      <xdr:row>23</xdr:row>
      <xdr:rowOff>76200</xdr:rowOff>
    </xdr:to>
    <xdr:sp>
      <xdr:nvSpPr>
        <xdr:cNvPr id="19" name="Text Box 30"/>
        <xdr:cNvSpPr txBox="1">
          <a:spLocks noChangeArrowheads="1"/>
        </xdr:cNvSpPr>
      </xdr:nvSpPr>
      <xdr:spPr>
        <a:xfrm>
          <a:off x="5172075" y="4286250"/>
          <a:ext cx="2352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Положение тела и цели</a:t>
          </a:r>
        </a:p>
      </xdr:txBody>
    </xdr:sp>
    <xdr:clientData/>
  </xdr:twoCellAnchor>
  <xdr:twoCellAnchor>
    <xdr:from>
      <xdr:col>5</xdr:col>
      <xdr:colOff>219075</xdr:colOff>
      <xdr:row>6</xdr:row>
      <xdr:rowOff>57150</xdr:rowOff>
    </xdr:from>
    <xdr:to>
      <xdr:col>8</xdr:col>
      <xdr:colOff>438150</xdr:colOff>
      <xdr:row>16</xdr:row>
      <xdr:rowOff>0</xdr:rowOff>
    </xdr:to>
    <xdr:grpSp>
      <xdr:nvGrpSpPr>
        <xdr:cNvPr id="20" name="Group 43"/>
        <xdr:cNvGrpSpPr>
          <a:grpSpLocks/>
        </xdr:cNvGrpSpPr>
      </xdr:nvGrpSpPr>
      <xdr:grpSpPr>
        <a:xfrm>
          <a:off x="4962525" y="1028700"/>
          <a:ext cx="2514600" cy="1562100"/>
          <a:chOff x="458" y="108"/>
          <a:chExt cx="234" cy="176"/>
        </a:xfrm>
        <a:solidFill>
          <a:srgbClr val="FFFFFF"/>
        </a:solidFill>
      </xdr:grpSpPr>
      <xdr:sp>
        <xdr:nvSpPr>
          <xdr:cNvPr id="21" name="Text Box 13"/>
          <xdr:cNvSpPr txBox="1">
            <a:spLocks noChangeArrowheads="1"/>
          </xdr:cNvSpPr>
        </xdr:nvSpPr>
        <xdr:spPr>
          <a:xfrm>
            <a:off x="472" y="263"/>
            <a:ext cx="21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Параметры движения тела</a:t>
            </a:r>
          </a:p>
        </xdr:txBody>
      </xdr:sp>
      <xdr:grpSp>
        <xdr:nvGrpSpPr>
          <xdr:cNvPr id="22" name="Group 42"/>
          <xdr:cNvGrpSpPr>
            <a:grpSpLocks/>
          </xdr:cNvGrpSpPr>
        </xdr:nvGrpSpPr>
        <xdr:grpSpPr>
          <a:xfrm>
            <a:off x="458" y="108"/>
            <a:ext cx="234" cy="159"/>
            <a:chOff x="458" y="108"/>
            <a:chExt cx="234" cy="159"/>
          </a:xfrm>
          <a:solidFill>
            <a:srgbClr val="FFFFFF"/>
          </a:solidFill>
        </xdr:grpSpPr>
        <xdr:sp>
          <xdr:nvSpPr>
            <xdr:cNvPr id="23" name="Text Box 12"/>
            <xdr:cNvSpPr txBox="1">
              <a:spLocks noChangeArrowheads="1"/>
            </xdr:cNvSpPr>
          </xdr:nvSpPr>
          <xdr:spPr>
            <a:xfrm>
              <a:off x="553" y="196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32004" rIns="0" bIns="0"/>
            <a:p>
              <a:pPr algn="l">
                <a:defRPr/>
              </a:pPr>
              <a:r>
                <a:rPr lang="en-US" cap="none" sz="1200" b="0" i="0" u="none" baseline="-2500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j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
</a:t>
              </a:r>
            </a:p>
          </xdr:txBody>
        </xdr:sp>
        <xdr:sp>
          <xdr:nvSpPr>
            <xdr:cNvPr id="24" name="Line 2"/>
            <xdr:cNvSpPr>
              <a:spLocks/>
            </xdr:cNvSpPr>
          </xdr:nvSpPr>
          <xdr:spPr>
            <a:xfrm>
              <a:off x="524" y="230"/>
              <a:ext cx="1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3"/>
            <xdr:cNvSpPr>
              <a:spLocks/>
            </xdr:cNvSpPr>
          </xdr:nvSpPr>
          <xdr:spPr>
            <a:xfrm flipV="1">
              <a:off x="525" y="109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Line 4"/>
            <xdr:cNvSpPr>
              <a:spLocks/>
            </xdr:cNvSpPr>
          </xdr:nvSpPr>
          <xdr:spPr>
            <a:xfrm flipV="1">
              <a:off x="527" y="228"/>
              <a:ext cx="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Line 5"/>
            <xdr:cNvSpPr>
              <a:spLocks/>
            </xdr:cNvSpPr>
          </xdr:nvSpPr>
          <xdr:spPr>
            <a:xfrm flipH="1" flipV="1">
              <a:off x="525" y="158"/>
              <a:ext cx="1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Text Box 6"/>
            <xdr:cNvSpPr txBox="1">
              <a:spLocks noChangeArrowheads="1"/>
            </xdr:cNvSpPr>
          </xdr:nvSpPr>
          <xdr:spPr>
            <a:xfrm>
              <a:off x="671" y="241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x</a:t>
              </a:r>
            </a:p>
          </xdr:txBody>
        </xdr:sp>
        <xdr:sp>
          <xdr:nvSpPr>
            <xdr:cNvPr id="29" name="Text Box 7"/>
            <xdr:cNvSpPr txBox="1">
              <a:spLocks noChangeArrowheads="1"/>
            </xdr:cNvSpPr>
          </xdr:nvSpPr>
          <xdr:spPr>
            <a:xfrm>
              <a:off x="474" y="108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y</a:t>
              </a:r>
            </a:p>
          </xdr:txBody>
        </xdr:sp>
        <xdr:sp>
          <xdr:nvSpPr>
            <xdr:cNvPr id="30" name="Text Box 9"/>
            <xdr:cNvSpPr txBox="1">
              <a:spLocks noChangeArrowheads="1"/>
            </xdr:cNvSpPr>
          </xdr:nvSpPr>
          <xdr:spPr>
            <a:xfrm>
              <a:off x="539" y="238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0x
</a:t>
              </a:r>
            </a:p>
          </xdr:txBody>
        </xdr:sp>
        <xdr:sp>
          <xdr:nvSpPr>
            <xdr:cNvPr id="31" name="Line 10"/>
            <xdr:cNvSpPr>
              <a:spLocks/>
            </xdr:cNvSpPr>
          </xdr:nvSpPr>
          <xdr:spPr>
            <a:xfrm flipV="1">
              <a:off x="527" y="161"/>
              <a:ext cx="5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Text Box 11"/>
            <xdr:cNvSpPr txBox="1">
              <a:spLocks noChangeArrowheads="1"/>
            </xdr:cNvSpPr>
          </xdr:nvSpPr>
          <xdr:spPr>
            <a:xfrm>
              <a:off x="588" y="145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
</a:t>
              </a:r>
            </a:p>
          </xdr:txBody>
        </xdr:sp>
        <xdr:sp>
          <xdr:nvSpPr>
            <xdr:cNvPr id="33" name="Text Box 38"/>
            <xdr:cNvSpPr txBox="1">
              <a:spLocks noChangeArrowheads="1"/>
            </xdr:cNvSpPr>
          </xdr:nvSpPr>
          <xdr:spPr>
            <a:xfrm>
              <a:off x="458" y="179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0y
</a:t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71</xdr:row>
      <xdr:rowOff>0</xdr:rowOff>
    </xdr:from>
    <xdr:to>
      <xdr:col>7</xdr:col>
      <xdr:colOff>228600</xdr:colOff>
      <xdr:row>86</xdr:row>
      <xdr:rowOff>123825</xdr:rowOff>
    </xdr:to>
    <xdr:graphicFrame>
      <xdr:nvGraphicFramePr>
        <xdr:cNvPr id="34" name="Chart 39"/>
        <xdr:cNvGraphicFramePr/>
      </xdr:nvGraphicFramePr>
      <xdr:xfrm>
        <a:off x="133350" y="12268200"/>
        <a:ext cx="644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58</xdr:row>
      <xdr:rowOff>0</xdr:rowOff>
    </xdr:from>
    <xdr:to>
      <xdr:col>5</xdr:col>
      <xdr:colOff>552450</xdr:colOff>
      <xdr:row>70</xdr:row>
      <xdr:rowOff>123825</xdr:rowOff>
    </xdr:to>
    <xdr:graphicFrame>
      <xdr:nvGraphicFramePr>
        <xdr:cNvPr id="35" name="Chart 40"/>
        <xdr:cNvGraphicFramePr/>
      </xdr:nvGraphicFramePr>
      <xdr:xfrm>
        <a:off x="190500" y="10163175"/>
        <a:ext cx="51054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676900" y="81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10</xdr:row>
      <xdr:rowOff>38100</xdr:rowOff>
    </xdr:from>
    <xdr:to>
      <xdr:col>5</xdr:col>
      <xdr:colOff>561975</xdr:colOff>
      <xdr:row>11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62525" y="1657350"/>
          <a:ext cx="3429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V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0y
</a:t>
          </a:r>
        </a:p>
      </xdr:txBody>
    </xdr:sp>
    <xdr:clientData/>
  </xdr:twoCellAnchor>
  <xdr:twoCellAnchor>
    <xdr:from>
      <xdr:col>5</xdr:col>
      <xdr:colOff>685800</xdr:colOff>
      <xdr:row>20</xdr:row>
      <xdr:rowOff>190500</xdr:rowOff>
    </xdr:from>
    <xdr:to>
      <xdr:col>8</xdr:col>
      <xdr:colOff>447675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429250" y="4076700"/>
          <a:ext cx="205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285750</xdr:rowOff>
    </xdr:from>
    <xdr:to>
      <xdr:col>6</xdr:col>
      <xdr:colOff>0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5667375" y="28765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8</xdr:col>
      <xdr:colOff>523875</xdr:colOff>
      <xdr:row>19</xdr:row>
      <xdr:rowOff>19050</xdr:rowOff>
    </xdr:to>
    <xdr:sp>
      <xdr:nvSpPr>
        <xdr:cNvPr id="5" name="Line 5"/>
        <xdr:cNvSpPr>
          <a:spLocks/>
        </xdr:cNvSpPr>
      </xdr:nvSpPr>
      <xdr:spPr>
        <a:xfrm>
          <a:off x="5676900" y="3581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8</xdr:col>
      <xdr:colOff>428625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5676900" y="30765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20</xdr:row>
      <xdr:rowOff>171450</xdr:rowOff>
    </xdr:to>
    <xdr:sp>
      <xdr:nvSpPr>
        <xdr:cNvPr id="7" name="Line 7"/>
        <xdr:cNvSpPr>
          <a:spLocks/>
        </xdr:cNvSpPr>
      </xdr:nvSpPr>
      <xdr:spPr>
        <a:xfrm>
          <a:off x="6353175" y="30765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20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7048500" y="30765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38100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381750" y="31146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21</xdr:row>
      <xdr:rowOff>47625</xdr:rowOff>
    </xdr:from>
    <xdr:to>
      <xdr:col>7</xdr:col>
      <xdr:colOff>142875</xdr:colOff>
      <xdr:row>22</xdr:row>
      <xdr:rowOff>66675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67450" y="41338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7</xdr:col>
      <xdr:colOff>161925</xdr:colOff>
      <xdr:row>19</xdr:row>
      <xdr:rowOff>47625</xdr:rowOff>
    </xdr:from>
    <xdr:to>
      <xdr:col>7</xdr:col>
      <xdr:colOff>390525</xdr:colOff>
      <xdr:row>19</xdr:row>
      <xdr:rowOff>228600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515100" y="36099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5</xdr:col>
      <xdr:colOff>400050</xdr:colOff>
      <xdr:row>18</xdr:row>
      <xdr:rowOff>247650</xdr:rowOff>
    </xdr:from>
    <xdr:to>
      <xdr:col>5</xdr:col>
      <xdr:colOff>628650</xdr:colOff>
      <xdr:row>19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143500" y="34861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5</xdr:col>
      <xdr:colOff>361950</xdr:colOff>
      <xdr:row>16</xdr:row>
      <xdr:rowOff>390525</xdr:rowOff>
    </xdr:from>
    <xdr:to>
      <xdr:col>5</xdr:col>
      <xdr:colOff>590550</xdr:colOff>
      <xdr:row>17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05400" y="29813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ц</a:t>
          </a:r>
        </a:p>
      </xdr:txBody>
    </xdr:sp>
    <xdr:clientData/>
  </xdr:twoCellAnchor>
  <xdr:twoCellAnchor>
    <xdr:from>
      <xdr:col>6</xdr:col>
      <xdr:colOff>276225</xdr:colOff>
      <xdr:row>17</xdr:row>
      <xdr:rowOff>142875</xdr:rowOff>
    </xdr:from>
    <xdr:to>
      <xdr:col>6</xdr:col>
      <xdr:colOff>600075</xdr:colOff>
      <xdr:row>18</xdr:row>
      <xdr:rowOff>257175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943600" y="3219450"/>
          <a:ext cx="323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y</a:t>
          </a:r>
        </a:p>
      </xdr:txBody>
    </xdr:sp>
    <xdr:clientData/>
  </xdr:twoCellAnchor>
  <xdr:twoCellAnchor>
    <xdr:from>
      <xdr:col>7</xdr:col>
      <xdr:colOff>114300</xdr:colOff>
      <xdr:row>17</xdr:row>
      <xdr:rowOff>76200</xdr:rowOff>
    </xdr:from>
    <xdr:to>
      <xdr:col>7</xdr:col>
      <xdr:colOff>342900</xdr:colOff>
      <xdr:row>18</xdr:row>
      <xdr:rowOff>95250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467475" y="31527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twoCellAnchor>
  <xdr:twoCellAnchor>
    <xdr:from>
      <xdr:col>7</xdr:col>
      <xdr:colOff>609600</xdr:colOff>
      <xdr:row>21</xdr:row>
      <xdr:rowOff>0</xdr:rowOff>
    </xdr:from>
    <xdr:to>
      <xdr:col>8</xdr:col>
      <xdr:colOff>152400</xdr:colOff>
      <xdr:row>22</xdr:row>
      <xdr:rowOff>19050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962775" y="40862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  <a:r>
            <a:rPr lang="en-US" cap="none" sz="1000" b="0" i="0" u="none" baseline="-25000">
              <a:solidFill>
                <a:srgbClr val="000000"/>
              </a:solidFill>
              <a:latin typeface="Arial Cyr"/>
              <a:ea typeface="Arial Cyr"/>
              <a:cs typeface="Arial Cyr"/>
            </a:rPr>
            <a:t>ц</a:t>
          </a:r>
        </a:p>
      </xdr:txBody>
    </xdr:sp>
    <xdr:clientData/>
  </xdr:twoCellAnchor>
  <xdr:twoCellAnchor>
    <xdr:from>
      <xdr:col>6</xdr:col>
      <xdr:colOff>247650</xdr:colOff>
      <xdr:row>19</xdr:row>
      <xdr:rowOff>47625</xdr:rowOff>
    </xdr:from>
    <xdr:to>
      <xdr:col>6</xdr:col>
      <xdr:colOff>647700</xdr:colOff>
      <xdr:row>19</xdr:row>
      <xdr:rowOff>209550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915025" y="360997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Тело</a:t>
          </a:r>
        </a:p>
      </xdr:txBody>
    </xdr:sp>
    <xdr:clientData/>
  </xdr:twoCellAnchor>
  <xdr:twoCellAnchor>
    <xdr:from>
      <xdr:col>8</xdr:col>
      <xdr:colOff>66675</xdr:colOff>
      <xdr:row>16</xdr:row>
      <xdr:rowOff>314325</xdr:rowOff>
    </xdr:from>
    <xdr:to>
      <xdr:col>8</xdr:col>
      <xdr:colOff>457200</xdr:colOff>
      <xdr:row>16</xdr:row>
      <xdr:rowOff>476250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105650" y="29051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Цель</a:t>
          </a:r>
        </a:p>
      </xdr:txBody>
    </xdr:sp>
    <xdr:clientData/>
  </xdr:twoCellAnchor>
  <xdr:twoCellAnchor>
    <xdr:from>
      <xdr:col>5</xdr:col>
      <xdr:colOff>428625</xdr:colOff>
      <xdr:row>22</xdr:row>
      <xdr:rowOff>38100</xdr:rowOff>
    </xdr:from>
    <xdr:to>
      <xdr:col>8</xdr:col>
      <xdr:colOff>485775</xdr:colOff>
      <xdr:row>23</xdr:row>
      <xdr:rowOff>76200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172075" y="4286250"/>
          <a:ext cx="2352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Положение тела и цели</a:t>
          </a:r>
        </a:p>
      </xdr:txBody>
    </xdr:sp>
    <xdr:clientData/>
  </xdr:twoCellAnchor>
  <xdr:twoCellAnchor>
    <xdr:from>
      <xdr:col>5</xdr:col>
      <xdr:colOff>219075</xdr:colOff>
      <xdr:row>6</xdr:row>
      <xdr:rowOff>57150</xdr:rowOff>
    </xdr:from>
    <xdr:to>
      <xdr:col>8</xdr:col>
      <xdr:colOff>438150</xdr:colOff>
      <xdr:row>16</xdr:row>
      <xdr:rowOff>0</xdr:rowOff>
    </xdr:to>
    <xdr:grpSp>
      <xdr:nvGrpSpPr>
        <xdr:cNvPr id="20" name="Group 27"/>
        <xdr:cNvGrpSpPr>
          <a:grpSpLocks/>
        </xdr:cNvGrpSpPr>
      </xdr:nvGrpSpPr>
      <xdr:grpSpPr>
        <a:xfrm>
          <a:off x="4962525" y="1028700"/>
          <a:ext cx="2514600" cy="1562100"/>
          <a:chOff x="458" y="108"/>
          <a:chExt cx="234" cy="176"/>
        </a:xfrm>
        <a:solidFill>
          <a:srgbClr val="FFFFFF"/>
        </a:solidFill>
      </xdr:grpSpPr>
      <xdr:sp>
        <xdr:nvSpPr>
          <xdr:cNvPr id="21" name="Text Box 28"/>
          <xdr:cNvSpPr txBox="1">
            <a:spLocks noChangeArrowheads="1"/>
          </xdr:cNvSpPr>
        </xdr:nvSpPr>
        <xdr:spPr>
          <a:xfrm>
            <a:off x="472" y="263"/>
            <a:ext cx="21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Параметры движения тела</a:t>
            </a:r>
          </a:p>
        </xdr:txBody>
      </xdr:sp>
      <xdr:grpSp>
        <xdr:nvGrpSpPr>
          <xdr:cNvPr id="22" name="Group 29"/>
          <xdr:cNvGrpSpPr>
            <a:grpSpLocks/>
          </xdr:cNvGrpSpPr>
        </xdr:nvGrpSpPr>
        <xdr:grpSpPr>
          <a:xfrm>
            <a:off x="458" y="108"/>
            <a:ext cx="234" cy="159"/>
            <a:chOff x="458" y="108"/>
            <a:chExt cx="234" cy="159"/>
          </a:xfrm>
          <a:solidFill>
            <a:srgbClr val="FFFFFF"/>
          </a:solidFill>
        </xdr:grpSpPr>
        <xdr:sp>
          <xdr:nvSpPr>
            <xdr:cNvPr id="23" name="Text Box 30"/>
            <xdr:cNvSpPr txBox="1">
              <a:spLocks noChangeArrowheads="1"/>
            </xdr:cNvSpPr>
          </xdr:nvSpPr>
          <xdr:spPr>
            <a:xfrm>
              <a:off x="553" y="196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32004" rIns="0" bIns="0"/>
            <a:p>
              <a:pPr algn="l">
                <a:defRPr/>
              </a:pPr>
              <a:r>
                <a:rPr lang="en-US" cap="none" sz="1200" b="0" i="0" u="none" baseline="-2500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j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
</a:t>
              </a:r>
            </a:p>
          </xdr:txBody>
        </xdr:sp>
        <xdr:sp>
          <xdr:nvSpPr>
            <xdr:cNvPr id="24" name="Line 31"/>
            <xdr:cNvSpPr>
              <a:spLocks/>
            </xdr:cNvSpPr>
          </xdr:nvSpPr>
          <xdr:spPr>
            <a:xfrm>
              <a:off x="524" y="230"/>
              <a:ext cx="1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" name="Line 32"/>
            <xdr:cNvSpPr>
              <a:spLocks/>
            </xdr:cNvSpPr>
          </xdr:nvSpPr>
          <xdr:spPr>
            <a:xfrm flipV="1">
              <a:off x="525" y="109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" name="Line 33"/>
            <xdr:cNvSpPr>
              <a:spLocks/>
            </xdr:cNvSpPr>
          </xdr:nvSpPr>
          <xdr:spPr>
            <a:xfrm flipV="1">
              <a:off x="527" y="228"/>
              <a:ext cx="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" name="Line 34"/>
            <xdr:cNvSpPr>
              <a:spLocks/>
            </xdr:cNvSpPr>
          </xdr:nvSpPr>
          <xdr:spPr>
            <a:xfrm flipH="1" flipV="1">
              <a:off x="525" y="158"/>
              <a:ext cx="1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" name="Text Box 35"/>
            <xdr:cNvSpPr txBox="1">
              <a:spLocks noChangeArrowheads="1"/>
            </xdr:cNvSpPr>
          </xdr:nvSpPr>
          <xdr:spPr>
            <a:xfrm>
              <a:off x="671" y="241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x</a:t>
              </a:r>
            </a:p>
          </xdr:txBody>
        </xdr:sp>
        <xdr:sp>
          <xdr:nvSpPr>
            <xdr:cNvPr id="29" name="Text Box 36"/>
            <xdr:cNvSpPr txBox="1">
              <a:spLocks noChangeArrowheads="1"/>
            </xdr:cNvSpPr>
          </xdr:nvSpPr>
          <xdr:spPr>
            <a:xfrm>
              <a:off x="474" y="108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y</a:t>
              </a:r>
            </a:p>
          </xdr:txBody>
        </xdr:sp>
        <xdr:sp>
          <xdr:nvSpPr>
            <xdr:cNvPr id="30" name="Text Box 37"/>
            <xdr:cNvSpPr txBox="1">
              <a:spLocks noChangeArrowheads="1"/>
            </xdr:cNvSpPr>
          </xdr:nvSpPr>
          <xdr:spPr>
            <a:xfrm>
              <a:off x="539" y="238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0x
</a:t>
              </a:r>
            </a:p>
          </xdr:txBody>
        </xdr:sp>
        <xdr:sp>
          <xdr:nvSpPr>
            <xdr:cNvPr id="31" name="Line 38"/>
            <xdr:cNvSpPr>
              <a:spLocks/>
            </xdr:cNvSpPr>
          </xdr:nvSpPr>
          <xdr:spPr>
            <a:xfrm flipV="1">
              <a:off x="527" y="161"/>
              <a:ext cx="5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" name="Text Box 39"/>
            <xdr:cNvSpPr txBox="1">
              <a:spLocks noChangeArrowheads="1"/>
            </xdr:cNvSpPr>
          </xdr:nvSpPr>
          <xdr:spPr>
            <a:xfrm>
              <a:off x="588" y="145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
</a:t>
              </a:r>
            </a:p>
          </xdr:txBody>
        </xdr:sp>
        <xdr:sp>
          <xdr:nvSpPr>
            <xdr:cNvPr id="33" name="Text Box 40"/>
            <xdr:cNvSpPr txBox="1">
              <a:spLocks noChangeArrowheads="1"/>
            </xdr:cNvSpPr>
          </xdr:nvSpPr>
          <xdr:spPr>
            <a:xfrm>
              <a:off x="458" y="179"/>
              <a:ext cx="32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0y
</a:t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74</xdr:row>
      <xdr:rowOff>0</xdr:rowOff>
    </xdr:from>
    <xdr:to>
      <xdr:col>7</xdr:col>
      <xdr:colOff>228600</xdr:colOff>
      <xdr:row>89</xdr:row>
      <xdr:rowOff>123825</xdr:rowOff>
    </xdr:to>
    <xdr:graphicFrame>
      <xdr:nvGraphicFramePr>
        <xdr:cNvPr id="34" name="Chart 41"/>
        <xdr:cNvGraphicFramePr/>
      </xdr:nvGraphicFramePr>
      <xdr:xfrm>
        <a:off x="133350" y="12715875"/>
        <a:ext cx="644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61</xdr:row>
      <xdr:rowOff>0</xdr:rowOff>
    </xdr:from>
    <xdr:to>
      <xdr:col>5</xdr:col>
      <xdr:colOff>552450</xdr:colOff>
      <xdr:row>73</xdr:row>
      <xdr:rowOff>123825</xdr:rowOff>
    </xdr:to>
    <xdr:graphicFrame>
      <xdr:nvGraphicFramePr>
        <xdr:cNvPr id="35" name="Chart 42"/>
        <xdr:cNvGraphicFramePr/>
      </xdr:nvGraphicFramePr>
      <xdr:xfrm>
        <a:off x="190500" y="10610850"/>
        <a:ext cx="51054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35</xdr:row>
      <xdr:rowOff>0</xdr:rowOff>
    </xdr:from>
    <xdr:to>
      <xdr:col>8</xdr:col>
      <xdr:colOff>571500</xdr:colOff>
      <xdr:row>74</xdr:row>
      <xdr:rowOff>38100</xdr:rowOff>
    </xdr:to>
    <xdr:sp>
      <xdr:nvSpPr>
        <xdr:cNvPr id="36" name="Rectangle 43"/>
        <xdr:cNvSpPr>
          <a:spLocks/>
        </xdr:cNvSpPr>
      </xdr:nvSpPr>
      <xdr:spPr>
        <a:xfrm>
          <a:off x="57150" y="6362700"/>
          <a:ext cx="7553325" cy="639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4</xdr:col>
      <xdr:colOff>457200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3781425"/>
        <a:ext cx="4333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11</xdr:row>
      <xdr:rowOff>133350</xdr:rowOff>
    </xdr:from>
    <xdr:to>
      <xdr:col>9</xdr:col>
      <xdr:colOff>285750</xdr:colOff>
      <xdr:row>17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295400"/>
          <a:ext cx="1562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476250</xdr:colOff>
      <xdr:row>11</xdr:row>
      <xdr:rowOff>152400</xdr:rowOff>
    </xdr:from>
    <xdr:to>
      <xdr:col>10</xdr:col>
      <xdr:colOff>504825</xdr:colOff>
      <xdr:row>17</xdr:row>
      <xdr:rowOff>66675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295400"/>
          <a:ext cx="723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495300</xdr:colOff>
      <xdr:row>13</xdr:row>
      <xdr:rowOff>85725</xdr:rowOff>
    </xdr:from>
    <xdr:to>
      <xdr:col>11</xdr:col>
      <xdr:colOff>447675</xdr:colOff>
      <xdr:row>18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1295400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381000</xdr:colOff>
      <xdr:row>34</xdr:row>
      <xdr:rowOff>0</xdr:rowOff>
    </xdr:from>
    <xdr:to>
      <xdr:col>6</xdr:col>
      <xdr:colOff>314325</xdr:colOff>
      <xdr:row>50</xdr:row>
      <xdr:rowOff>66675</xdr:rowOff>
    </xdr:to>
    <xdr:graphicFrame>
      <xdr:nvGraphicFramePr>
        <xdr:cNvPr id="4" name="Chart 21"/>
        <xdr:cNvGraphicFramePr/>
      </xdr:nvGraphicFramePr>
      <xdr:xfrm>
        <a:off x="381000" y="4210050"/>
        <a:ext cx="41243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885825</xdr:colOff>
      <xdr:row>24</xdr:row>
      <xdr:rowOff>47625</xdr:rowOff>
    </xdr:from>
    <xdr:to>
      <xdr:col>9</xdr:col>
      <xdr:colOff>323850</xdr:colOff>
      <xdr:row>40</xdr:row>
      <xdr:rowOff>152400</xdr:rowOff>
    </xdr:to>
    <xdr:graphicFrame>
      <xdr:nvGraphicFramePr>
        <xdr:cNvPr id="5" name="Chart 22"/>
        <xdr:cNvGraphicFramePr/>
      </xdr:nvGraphicFramePr>
      <xdr:xfrm>
        <a:off x="2667000" y="2638425"/>
        <a:ext cx="3905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10</xdr:col>
      <xdr:colOff>438150</xdr:colOff>
      <xdr:row>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4914900" y="0"/>
          <a:ext cx="2381250" cy="1400175"/>
          <a:chOff x="458" y="108"/>
          <a:chExt cx="234" cy="17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72" y="262"/>
            <a:ext cx="21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Параметры движения тела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458" y="108"/>
            <a:ext cx="234" cy="159"/>
            <a:chOff x="458" y="108"/>
            <a:chExt cx="234" cy="159"/>
          </a:xfrm>
          <a:solidFill>
            <a:srgbClr val="FFFFFF"/>
          </a:solidFill>
        </xdr:grpSpPr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553" y="197"/>
              <a:ext cx="32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32004" rIns="0" bIns="0"/>
            <a:p>
              <a:pPr algn="l">
                <a:defRPr/>
              </a:pPr>
              <a:r>
                <a:rPr lang="en-US" cap="none" sz="1200" b="0" i="0" u="none" baseline="-2500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j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
</a:t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524" y="230"/>
              <a:ext cx="1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V="1">
              <a:off x="525" y="109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527" y="228"/>
              <a:ext cx="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 flipV="1">
              <a:off x="525" y="158"/>
              <a:ext cx="1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Text Box 9"/>
            <xdr:cNvSpPr txBox="1">
              <a:spLocks noChangeArrowheads="1"/>
            </xdr:cNvSpPr>
          </xdr:nvSpPr>
          <xdr:spPr>
            <a:xfrm>
              <a:off x="671" y="241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x</a:t>
              </a:r>
            </a:p>
          </xdr:txBody>
        </xdr:sp>
        <xdr:sp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474" y="108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y</a:t>
              </a:r>
            </a:p>
          </xdr:txBody>
        </xdr:sp>
        <xdr:sp>
          <xdr:nvSpPr>
            <xdr:cNvPr id="11" name="Text Box 11"/>
            <xdr:cNvSpPr txBox="1">
              <a:spLocks noChangeArrowheads="1"/>
            </xdr:cNvSpPr>
          </xdr:nvSpPr>
          <xdr:spPr>
            <a:xfrm>
              <a:off x="539" y="240"/>
              <a:ext cx="32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0x
</a:t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V="1">
              <a:off x="527" y="161"/>
              <a:ext cx="5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588" y="145"/>
              <a:ext cx="36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
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458" y="179"/>
              <a:ext cx="32" cy="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0y
</a:t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36</xdr:row>
      <xdr:rowOff>0</xdr:rowOff>
    </xdr:from>
    <xdr:to>
      <xdr:col>6</xdr:col>
      <xdr:colOff>314325</xdr:colOff>
      <xdr:row>52</xdr:row>
      <xdr:rowOff>66675</xdr:rowOff>
    </xdr:to>
    <xdr:graphicFrame>
      <xdr:nvGraphicFramePr>
        <xdr:cNvPr id="15" name="Chart 21"/>
        <xdr:cNvGraphicFramePr/>
      </xdr:nvGraphicFramePr>
      <xdr:xfrm>
        <a:off x="371475" y="5829300"/>
        <a:ext cx="4057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10</xdr:col>
      <xdr:colOff>438150</xdr:colOff>
      <xdr:row>8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772150" y="0"/>
          <a:ext cx="2381250" cy="1400175"/>
          <a:chOff x="458" y="108"/>
          <a:chExt cx="234" cy="17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72" y="262"/>
            <a:ext cx="219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Параметры движения тела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458" y="108"/>
            <a:ext cx="234" cy="159"/>
            <a:chOff x="458" y="108"/>
            <a:chExt cx="234" cy="159"/>
          </a:xfrm>
          <a:solidFill>
            <a:srgbClr val="FFFFFF"/>
          </a:solidFill>
        </xdr:grpSpPr>
        <xdr:sp>
          <xdr:nvSpPr>
            <xdr:cNvPr id="4" name="Text Box 4"/>
            <xdr:cNvSpPr txBox="1">
              <a:spLocks noChangeArrowheads="1"/>
            </xdr:cNvSpPr>
          </xdr:nvSpPr>
          <xdr:spPr>
            <a:xfrm>
              <a:off x="553" y="197"/>
              <a:ext cx="32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32004" rIns="0" bIns="0"/>
            <a:p>
              <a:pPr algn="l">
                <a:defRPr/>
              </a:pPr>
              <a:r>
                <a:rPr lang="en-US" cap="none" sz="1200" b="0" i="0" u="none" baseline="-2500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j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
</a:t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524" y="230"/>
              <a:ext cx="1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V="1">
              <a:off x="525" y="109"/>
              <a:ext cx="0" cy="1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V="1">
              <a:off x="527" y="228"/>
              <a:ext cx="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 flipV="1">
              <a:off x="525" y="158"/>
              <a:ext cx="1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9" name="Text Box 9"/>
            <xdr:cNvSpPr txBox="1">
              <a:spLocks noChangeArrowheads="1"/>
            </xdr:cNvSpPr>
          </xdr:nvSpPr>
          <xdr:spPr>
            <a:xfrm>
              <a:off x="671" y="241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x</a:t>
              </a:r>
            </a:p>
          </xdr:txBody>
        </xdr:sp>
        <xdr:sp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474" y="108"/>
              <a:ext cx="21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y</a:t>
              </a:r>
            </a:p>
          </xdr:txBody>
        </xdr:sp>
        <xdr:sp>
          <xdr:nvSpPr>
            <xdr:cNvPr id="11" name="Text Box 11"/>
            <xdr:cNvSpPr txBox="1">
              <a:spLocks noChangeArrowheads="1"/>
            </xdr:cNvSpPr>
          </xdr:nvSpPr>
          <xdr:spPr>
            <a:xfrm>
              <a:off x="539" y="240"/>
              <a:ext cx="32" cy="3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0x
</a:t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V="1">
              <a:off x="527" y="161"/>
              <a:ext cx="5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588" y="145"/>
              <a:ext cx="36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
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458" y="179"/>
              <a:ext cx="32" cy="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V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 Cyr"/>
                  <a:ea typeface="Arial Cyr"/>
                  <a:cs typeface="Arial Cyr"/>
                </a:rPr>
                <a:t>0y
</a:t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36</xdr:row>
      <xdr:rowOff>0</xdr:rowOff>
    </xdr:from>
    <xdr:to>
      <xdr:col>6</xdr:col>
      <xdr:colOff>314325</xdr:colOff>
      <xdr:row>52</xdr:row>
      <xdr:rowOff>66675</xdr:rowOff>
    </xdr:to>
    <xdr:graphicFrame>
      <xdr:nvGraphicFramePr>
        <xdr:cNvPr id="15" name="Chart 21"/>
        <xdr:cNvGraphicFramePr/>
      </xdr:nvGraphicFramePr>
      <xdr:xfrm>
        <a:off x="371475" y="5829300"/>
        <a:ext cx="44862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123825</xdr:rowOff>
    </xdr:from>
    <xdr:to>
      <xdr:col>5</xdr:col>
      <xdr:colOff>581025</xdr:colOff>
      <xdr:row>55</xdr:row>
      <xdr:rowOff>47625</xdr:rowOff>
    </xdr:to>
    <xdr:sp>
      <xdr:nvSpPr>
        <xdr:cNvPr id="16" name="Rectangle 22"/>
        <xdr:cNvSpPr>
          <a:spLocks/>
        </xdr:cNvSpPr>
      </xdr:nvSpPr>
      <xdr:spPr>
        <a:xfrm>
          <a:off x="76200" y="2876550"/>
          <a:ext cx="3933825" cy="607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95250</xdr:rowOff>
    </xdr:from>
    <xdr:to>
      <xdr:col>14</xdr:col>
      <xdr:colOff>247650</xdr:colOff>
      <xdr:row>55</xdr:row>
      <xdr:rowOff>0</xdr:rowOff>
    </xdr:to>
    <xdr:sp>
      <xdr:nvSpPr>
        <xdr:cNvPr id="17" name="Rectangle 23"/>
        <xdr:cNvSpPr>
          <a:spLocks/>
        </xdr:cNvSpPr>
      </xdr:nvSpPr>
      <xdr:spPr>
        <a:xfrm>
          <a:off x="4562475" y="1714500"/>
          <a:ext cx="6143625" cy="7191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9525</xdr:rowOff>
    </xdr:from>
    <xdr:to>
      <xdr:col>1</xdr:col>
      <xdr:colOff>390525</xdr:colOff>
      <xdr:row>6</xdr:row>
      <xdr:rowOff>9525</xdr:rowOff>
    </xdr:to>
    <xdr:sp>
      <xdr:nvSpPr>
        <xdr:cNvPr id="1" name="Прямая соединительная линия 6"/>
        <xdr:cNvSpPr>
          <a:spLocks/>
        </xdr:cNvSpPr>
      </xdr:nvSpPr>
      <xdr:spPr>
        <a:xfrm>
          <a:off x="447675" y="1000125"/>
          <a:ext cx="628650" cy="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6</xdr:row>
      <xdr:rowOff>0</xdr:rowOff>
    </xdr:from>
    <xdr:to>
      <xdr:col>1</xdr:col>
      <xdr:colOff>400050</xdr:colOff>
      <xdr:row>11</xdr:row>
      <xdr:rowOff>85725</xdr:rowOff>
    </xdr:to>
    <xdr:sp>
      <xdr:nvSpPr>
        <xdr:cNvPr id="2" name="Прямая соединительная линия 19"/>
        <xdr:cNvSpPr>
          <a:spLocks/>
        </xdr:cNvSpPr>
      </xdr:nvSpPr>
      <xdr:spPr>
        <a:xfrm rot="5400000">
          <a:off x="1085850" y="990600"/>
          <a:ext cx="0" cy="895350"/>
        </a:xfrm>
        <a:prstGeom prst="line">
          <a:avLst/>
        </a:prstGeom>
        <a:noFill/>
        <a:ln w="19050" cmpd="sng">
          <a:solidFill>
            <a:srgbClr val="4A7EBB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7</xdr:col>
      <xdr:colOff>161925</xdr:colOff>
      <xdr:row>18</xdr:row>
      <xdr:rowOff>95250</xdr:rowOff>
    </xdr:to>
    <xdr:grpSp>
      <xdr:nvGrpSpPr>
        <xdr:cNvPr id="3" name="Группа 44"/>
        <xdr:cNvGrpSpPr>
          <a:grpSpLocks/>
        </xdr:cNvGrpSpPr>
      </xdr:nvGrpSpPr>
      <xdr:grpSpPr>
        <a:xfrm>
          <a:off x="28575" y="476250"/>
          <a:ext cx="5467350" cy="2571750"/>
          <a:chOff x="31240" y="476251"/>
          <a:chExt cx="4378835" cy="2533650"/>
        </a:xfrm>
        <a:solidFill>
          <a:srgbClr val="FFFFFF"/>
        </a:solidFill>
      </xdr:grpSpPr>
      <xdr:sp>
        <xdr:nvSpPr>
          <xdr:cNvPr id="4" name="Прямая соединительная линия 2"/>
          <xdr:cNvSpPr>
            <a:spLocks/>
          </xdr:cNvSpPr>
        </xdr:nvSpPr>
        <xdr:spPr>
          <a:xfrm rot="5400000">
            <a:off x="-652952" y="1551785"/>
            <a:ext cx="2113883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Прямая соединительная линия 3"/>
          <xdr:cNvSpPr>
            <a:spLocks/>
          </xdr:cNvSpPr>
        </xdr:nvSpPr>
        <xdr:spPr>
          <a:xfrm>
            <a:off x="151658" y="977280"/>
            <a:ext cx="319655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Прямая соединительная линия 8"/>
          <xdr:cNvSpPr>
            <a:spLocks/>
          </xdr:cNvSpPr>
        </xdr:nvSpPr>
        <xdr:spPr>
          <a:xfrm>
            <a:off x="82691" y="494620"/>
            <a:ext cx="319655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Прямая соединительная линия 9"/>
          <xdr:cNvSpPr>
            <a:spLocks/>
          </xdr:cNvSpPr>
        </xdr:nvSpPr>
        <xdr:spPr>
          <a:xfrm>
            <a:off x="82691" y="2581714"/>
            <a:ext cx="319655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Прямая соединительная линия 10"/>
          <xdr:cNvSpPr>
            <a:spLocks/>
          </xdr:cNvSpPr>
        </xdr:nvSpPr>
        <xdr:spPr>
          <a:xfrm rot="16200000" flipV="1">
            <a:off x="91449" y="968413"/>
            <a:ext cx="17515" cy="1603800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Прямая соединительная линия 13"/>
          <xdr:cNvSpPr>
            <a:spLocks/>
          </xdr:cNvSpPr>
        </xdr:nvSpPr>
        <xdr:spPr>
          <a:xfrm rot="5400000" flipH="1" flipV="1">
            <a:off x="-161428" y="722015"/>
            <a:ext cx="492619" cy="0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Box 15"/>
          <xdr:cNvSpPr txBox="1">
            <a:spLocks noChangeArrowheads="1"/>
          </xdr:cNvSpPr>
        </xdr:nvSpPr>
        <xdr:spPr>
          <a:xfrm>
            <a:off x="57513" y="658674"/>
            <a:ext cx="146691" cy="1640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  <xdr:sp>
        <xdr:nvSpPr>
          <xdr:cNvPr id="11" name="TextBox 16"/>
          <xdr:cNvSpPr txBox="1">
            <a:spLocks noChangeArrowheads="1"/>
          </xdr:cNvSpPr>
        </xdr:nvSpPr>
        <xdr:spPr>
          <a:xfrm>
            <a:off x="1698481" y="2681793"/>
            <a:ext cx="137933" cy="1640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2" name="Прямая соединительная линия 17"/>
          <xdr:cNvSpPr>
            <a:spLocks/>
          </xdr:cNvSpPr>
        </xdr:nvSpPr>
        <xdr:spPr>
          <a:xfrm flipV="1">
            <a:off x="963932" y="977280"/>
            <a:ext cx="854968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853930" y="749885"/>
            <a:ext cx="146691" cy="1640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>
        <xdr:nvSpPr>
          <xdr:cNvPr id="14" name="TextBox 23"/>
          <xdr:cNvSpPr txBox="1">
            <a:spLocks noChangeArrowheads="1"/>
          </xdr:cNvSpPr>
        </xdr:nvSpPr>
        <xdr:spPr>
          <a:xfrm>
            <a:off x="1093107" y="1679101"/>
            <a:ext cx="137933" cy="1551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
</a:t>
            </a:r>
          </a:p>
        </xdr:txBody>
      </xdr:sp>
      <xdr:sp>
        <xdr:nvSpPr>
          <xdr:cNvPr id="15" name="Прямая соединительная линия 24"/>
          <xdr:cNvSpPr>
            <a:spLocks/>
          </xdr:cNvSpPr>
        </xdr:nvSpPr>
        <xdr:spPr>
          <a:xfrm rot="5400000" flipH="1" flipV="1">
            <a:off x="354179" y="2399925"/>
            <a:ext cx="1184475" cy="3483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Прямая соединительная линия 27"/>
          <xdr:cNvSpPr>
            <a:spLocks/>
          </xdr:cNvSpPr>
        </xdr:nvSpPr>
        <xdr:spPr>
          <a:xfrm flipV="1">
            <a:off x="393589" y="2581714"/>
            <a:ext cx="846210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Прямая соединительная линия 28"/>
          <xdr:cNvSpPr>
            <a:spLocks/>
          </xdr:cNvSpPr>
        </xdr:nvSpPr>
        <xdr:spPr>
          <a:xfrm flipV="1">
            <a:off x="963932" y="2681793"/>
            <a:ext cx="2522209" cy="18369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Прямая соединительная линия 29"/>
          <xdr:cNvSpPr>
            <a:spLocks/>
          </xdr:cNvSpPr>
        </xdr:nvSpPr>
        <xdr:spPr>
          <a:xfrm>
            <a:off x="955174" y="2581714"/>
            <a:ext cx="2556145" cy="8868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Прямая соединительная линия 33"/>
          <xdr:cNvSpPr>
            <a:spLocks/>
          </xdr:cNvSpPr>
        </xdr:nvSpPr>
        <xdr:spPr>
          <a:xfrm rot="5400000" flipH="1" flipV="1">
            <a:off x="3312082" y="2736900"/>
            <a:ext cx="391906" cy="8868"/>
          </a:xfrm>
          <a:prstGeom prst="line">
            <a:avLst/>
          </a:prstGeom>
          <a:noFill/>
          <a:ln w="19050" cmpd="sng">
            <a:solidFill>
              <a:srgbClr val="4A7EBB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Прямая соединительная линия 36"/>
          <xdr:cNvSpPr>
            <a:spLocks/>
          </xdr:cNvSpPr>
        </xdr:nvSpPr>
        <xdr:spPr>
          <a:xfrm>
            <a:off x="437377" y="512989"/>
            <a:ext cx="483861" cy="428187"/>
          </a:xfrm>
          <a:prstGeom prst="line">
            <a:avLst/>
          </a:prstGeom>
          <a:noFill/>
          <a:ln w="19050" cmpd="sng">
            <a:solidFill>
              <a:srgbClr val="FFC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TextBox 39"/>
          <xdr:cNvSpPr txBox="1">
            <a:spLocks noChangeArrowheads="1"/>
          </xdr:cNvSpPr>
        </xdr:nvSpPr>
        <xdr:spPr>
          <a:xfrm>
            <a:off x="584068" y="767621"/>
            <a:ext cx="146691" cy="1640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</a:t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31240" y="1642997"/>
            <a:ext cx="146691" cy="1640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4;&#1085;&#1086;&#1084;&#1077;&#1088;&#1085;&#1086;&#1077;%20&#1087;&#1088;&#1103;&#1084;&#1086;&#1083;&#1080;&#1085;&#1077;&#1081;&#1085;&#1086;&#1077;%20&#1076;&#1074;&#1080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F14">
            <v>0</v>
          </cell>
          <cell r="G14">
            <v>100</v>
          </cell>
        </row>
        <row r="15">
          <cell r="F15">
            <v>0.5</v>
          </cell>
          <cell r="G15">
            <v>107.5</v>
          </cell>
        </row>
        <row r="16">
          <cell r="F16">
            <v>1</v>
          </cell>
          <cell r="G16">
            <v>115</v>
          </cell>
        </row>
        <row r="17">
          <cell r="F17">
            <v>1.5</v>
          </cell>
          <cell r="G17">
            <v>122.5</v>
          </cell>
        </row>
        <row r="18">
          <cell r="F18">
            <v>2</v>
          </cell>
          <cell r="G18">
            <v>130</v>
          </cell>
        </row>
        <row r="19">
          <cell r="F19">
            <v>2.5</v>
          </cell>
          <cell r="G19">
            <v>137.5</v>
          </cell>
        </row>
        <row r="20">
          <cell r="F20">
            <v>3</v>
          </cell>
          <cell r="G20">
            <v>145</v>
          </cell>
        </row>
        <row r="21">
          <cell r="F21">
            <v>3.5</v>
          </cell>
          <cell r="G21">
            <v>152.5</v>
          </cell>
        </row>
        <row r="22">
          <cell r="F22">
            <v>4</v>
          </cell>
          <cell r="G22">
            <v>160</v>
          </cell>
        </row>
        <row r="23">
          <cell r="F23">
            <v>4.5</v>
          </cell>
          <cell r="G23">
            <v>167.5</v>
          </cell>
        </row>
        <row r="24">
          <cell r="F24">
            <v>5</v>
          </cell>
          <cell r="G24">
            <v>175</v>
          </cell>
        </row>
        <row r="25">
          <cell r="F25">
            <v>5.5</v>
          </cell>
          <cell r="G25">
            <v>182.5</v>
          </cell>
        </row>
        <row r="26">
          <cell r="F26">
            <v>6</v>
          </cell>
          <cell r="G26">
            <v>190</v>
          </cell>
        </row>
        <row r="27">
          <cell r="F27">
            <v>6.5</v>
          </cell>
          <cell r="G27">
            <v>197.5</v>
          </cell>
        </row>
        <row r="28">
          <cell r="F28">
            <v>7</v>
          </cell>
          <cell r="G28">
            <v>205</v>
          </cell>
        </row>
        <row r="29">
          <cell r="F29">
            <v>7.5</v>
          </cell>
          <cell r="G29">
            <v>212.5</v>
          </cell>
        </row>
        <row r="30">
          <cell r="F30">
            <v>8</v>
          </cell>
          <cell r="G30">
            <v>220</v>
          </cell>
        </row>
        <row r="31">
          <cell r="F31">
            <v>8.5</v>
          </cell>
          <cell r="G31">
            <v>227.5</v>
          </cell>
        </row>
        <row r="32">
          <cell r="F32">
            <v>9</v>
          </cell>
          <cell r="G32">
            <v>235</v>
          </cell>
        </row>
        <row r="33">
          <cell r="F33">
            <v>9.5</v>
          </cell>
          <cell r="G33">
            <v>242.5</v>
          </cell>
        </row>
        <row r="34">
          <cell r="F34">
            <v>10</v>
          </cell>
          <cell r="G34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5.vm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zoomScalePageLayoutView="0" workbookViewId="0" topLeftCell="A15">
      <selection activeCell="K30" sqref="K30"/>
    </sheetView>
  </sheetViews>
  <sheetFormatPr defaultColWidth="9.00390625" defaultRowHeight="12.75"/>
  <cols>
    <col min="2" max="2" width="18.25390625" style="0" customWidth="1"/>
    <col min="3" max="3" width="13.875" style="0" customWidth="1"/>
    <col min="5" max="6" width="12.125" style="0" customWidth="1"/>
    <col min="10" max="10" width="7.625" style="0" customWidth="1"/>
    <col min="11" max="11" width="10.75390625" style="0" customWidth="1"/>
    <col min="12" max="12" width="11.125" style="0" customWidth="1"/>
    <col min="13" max="13" width="12.25390625" style="0" customWidth="1"/>
    <col min="14" max="14" width="11.625" style="0" customWidth="1"/>
    <col min="15" max="15" width="12.125" style="0" customWidth="1"/>
  </cols>
  <sheetData>
    <row r="1" spans="1:3" ht="12.75">
      <c r="A1" s="32" t="s">
        <v>78</v>
      </c>
      <c r="B1" s="33"/>
      <c r="C1" s="16" t="s">
        <v>40</v>
      </c>
    </row>
    <row r="2" spans="1:3" ht="12.75">
      <c r="A2" s="33"/>
      <c r="B2" s="33"/>
      <c r="C2" s="16" t="s">
        <v>77</v>
      </c>
    </row>
    <row r="3" ht="12.75">
      <c r="A3" t="s">
        <v>49</v>
      </c>
    </row>
    <row r="4" ht="12.75">
      <c r="A4" t="s">
        <v>48</v>
      </c>
    </row>
    <row r="5" spans="1:9" ht="12.75">
      <c r="A5" s="34" t="s">
        <v>50</v>
      </c>
      <c r="B5" s="34"/>
      <c r="C5" s="34"/>
      <c r="D5" s="34"/>
      <c r="E5" s="34"/>
      <c r="F5" s="43" t="s">
        <v>51</v>
      </c>
      <c r="G5" s="31"/>
      <c r="H5" s="31"/>
      <c r="I5" s="31"/>
    </row>
    <row r="6" spans="1:5" ht="12.75">
      <c r="A6" s="45" t="s">
        <v>0</v>
      </c>
      <c r="B6" s="34" t="s">
        <v>1</v>
      </c>
      <c r="C6" s="34"/>
      <c r="D6" s="3"/>
      <c r="E6" s="3"/>
    </row>
    <row r="7" spans="1:5" ht="12.75">
      <c r="A7" s="45"/>
      <c r="B7" s="45" t="s">
        <v>2</v>
      </c>
      <c r="C7" s="34" t="s">
        <v>3</v>
      </c>
      <c r="D7" s="34"/>
      <c r="E7" s="44"/>
    </row>
    <row r="8" spans="1:5" ht="12.75">
      <c r="A8" s="45"/>
      <c r="B8" s="45"/>
      <c r="C8" s="3" t="s">
        <v>6</v>
      </c>
      <c r="D8" s="3" t="s">
        <v>7</v>
      </c>
      <c r="E8" s="3" t="s">
        <v>23</v>
      </c>
    </row>
    <row r="9" spans="1:5" ht="12.75">
      <c r="A9" s="45" t="s">
        <v>4</v>
      </c>
      <c r="B9" s="3" t="s">
        <v>5</v>
      </c>
      <c r="C9" s="3" t="s">
        <v>8</v>
      </c>
      <c r="D9" s="3">
        <v>14.33</v>
      </c>
      <c r="E9" s="3" t="s">
        <v>24</v>
      </c>
    </row>
    <row r="10" spans="1:5" ht="12.75">
      <c r="A10" s="45"/>
      <c r="B10" s="3" t="s">
        <v>9</v>
      </c>
      <c r="C10" s="4" t="s">
        <v>10</v>
      </c>
      <c r="D10" s="3">
        <v>55</v>
      </c>
      <c r="E10" s="3"/>
    </row>
    <row r="11" spans="1:5" ht="12.75">
      <c r="A11" s="45"/>
      <c r="B11" s="44" t="s">
        <v>11</v>
      </c>
      <c r="C11" s="3" t="s">
        <v>12</v>
      </c>
      <c r="D11" s="3">
        <v>7.68</v>
      </c>
      <c r="E11" s="3" t="s">
        <v>25</v>
      </c>
    </row>
    <row r="12" spans="1:5" ht="12.75">
      <c r="A12" s="45"/>
      <c r="B12" s="44"/>
      <c r="C12" s="3" t="s">
        <v>13</v>
      </c>
      <c r="D12" s="3">
        <v>0</v>
      </c>
      <c r="E12" s="3" t="s">
        <v>25</v>
      </c>
    </row>
    <row r="13" spans="1:5" ht="12.75">
      <c r="A13" s="45" t="s">
        <v>14</v>
      </c>
      <c r="B13" s="46" t="s">
        <v>11</v>
      </c>
      <c r="C13" s="3" t="s">
        <v>15</v>
      </c>
      <c r="D13" s="3">
        <v>10</v>
      </c>
      <c r="E13" s="3" t="s">
        <v>25</v>
      </c>
    </row>
    <row r="14" spans="1:5" ht="12.75">
      <c r="A14" s="45"/>
      <c r="B14" s="46"/>
      <c r="C14" s="3" t="s">
        <v>16</v>
      </c>
      <c r="D14" s="3">
        <v>7</v>
      </c>
      <c r="E14" s="3" t="s">
        <v>25</v>
      </c>
    </row>
    <row r="15" spans="1:5" ht="12.75">
      <c r="A15" s="45"/>
      <c r="B15" s="3" t="s">
        <v>17</v>
      </c>
      <c r="C15" s="4" t="s">
        <v>18</v>
      </c>
      <c r="D15" s="3">
        <f>D16/2</f>
        <v>0.35</v>
      </c>
      <c r="E15" s="3" t="s">
        <v>25</v>
      </c>
    </row>
    <row r="16" spans="1:5" ht="12.75">
      <c r="A16" s="45"/>
      <c r="B16" s="3" t="s">
        <v>19</v>
      </c>
      <c r="C16" s="3" t="s">
        <v>18</v>
      </c>
      <c r="D16" s="3">
        <v>0.7</v>
      </c>
      <c r="E16" s="3" t="s">
        <v>25</v>
      </c>
    </row>
    <row r="17" spans="1:5" ht="38.25">
      <c r="A17" s="35" t="s">
        <v>20</v>
      </c>
      <c r="B17" s="5" t="s">
        <v>21</v>
      </c>
      <c r="C17" s="2" t="s">
        <v>22</v>
      </c>
      <c r="D17" s="3">
        <v>9.81</v>
      </c>
      <c r="E17" s="3" t="s">
        <v>26</v>
      </c>
    </row>
    <row r="18" spans="1:5" ht="12.75">
      <c r="A18" s="36"/>
      <c r="B18" s="3" t="s">
        <v>27</v>
      </c>
      <c r="C18" s="3" t="s">
        <v>28</v>
      </c>
      <c r="D18" s="3"/>
      <c r="E18" s="3" t="s">
        <v>29</v>
      </c>
    </row>
    <row r="19" spans="1:5" ht="25.5">
      <c r="A19" s="36"/>
      <c r="B19" s="5" t="s">
        <v>30</v>
      </c>
      <c r="C19" s="4" t="s">
        <v>39</v>
      </c>
      <c r="D19" s="3">
        <v>0.2</v>
      </c>
      <c r="E19" s="3"/>
    </row>
    <row r="20" spans="1:5" ht="25.5">
      <c r="A20" s="36"/>
      <c r="B20" s="5" t="s">
        <v>31</v>
      </c>
      <c r="C20" s="3"/>
      <c r="D20" s="3"/>
      <c r="E20" s="3"/>
    </row>
    <row r="21" spans="1:5" ht="15.75">
      <c r="A21" s="36"/>
      <c r="B21" s="5" t="s">
        <v>32</v>
      </c>
      <c r="C21" s="3" t="s">
        <v>35</v>
      </c>
      <c r="D21" s="3"/>
      <c r="E21" s="3"/>
    </row>
    <row r="22" spans="1:5" ht="12.75">
      <c r="A22" s="36"/>
      <c r="B22" s="5" t="s">
        <v>33</v>
      </c>
      <c r="C22" s="3" t="s">
        <v>37</v>
      </c>
      <c r="D22" s="3"/>
      <c r="E22" s="3"/>
    </row>
    <row r="23" spans="1:5" ht="12.75">
      <c r="A23" s="37"/>
      <c r="B23" s="5" t="s">
        <v>34</v>
      </c>
      <c r="C23" s="3" t="s">
        <v>38</v>
      </c>
      <c r="D23" s="3"/>
      <c r="E23" s="3"/>
    </row>
    <row r="25" spans="1:7" ht="13.5" customHeight="1">
      <c r="A25" s="41" t="s">
        <v>52</v>
      </c>
      <c r="B25" s="42"/>
      <c r="C25" s="42"/>
      <c r="D25" s="42"/>
      <c r="E25" s="42"/>
      <c r="F25" s="42"/>
      <c r="G25" s="7"/>
    </row>
    <row r="26" spans="1:7" ht="12.75">
      <c r="A26" s="8"/>
      <c r="B26" s="9"/>
      <c r="C26" s="9"/>
      <c r="D26" s="9"/>
      <c r="E26" s="9"/>
      <c r="F26" s="9"/>
      <c r="G26" s="10"/>
    </row>
    <row r="27" spans="1:7" ht="15.75">
      <c r="A27" s="11" t="s">
        <v>46</v>
      </c>
      <c r="B27" s="9"/>
      <c r="C27" s="12" t="s">
        <v>11</v>
      </c>
      <c r="D27" s="9"/>
      <c r="E27" s="12" t="s">
        <v>47</v>
      </c>
      <c r="F27" s="9"/>
      <c r="G27" s="10"/>
    </row>
    <row r="28" spans="1:7" ht="12.75">
      <c r="A28" s="8"/>
      <c r="B28" s="9"/>
      <c r="C28" s="9"/>
      <c r="D28" s="9"/>
      <c r="E28" s="9"/>
      <c r="F28" s="9"/>
      <c r="G28" s="10"/>
    </row>
    <row r="29" spans="1:7" ht="12.75">
      <c r="A29" s="8"/>
      <c r="B29" s="9"/>
      <c r="C29" s="9"/>
      <c r="D29" s="9"/>
      <c r="E29" s="9"/>
      <c r="F29" s="9"/>
      <c r="G29" s="10"/>
    </row>
    <row r="30" spans="1:7" ht="12.75">
      <c r="A30" s="8"/>
      <c r="B30" s="9"/>
      <c r="C30" s="9"/>
      <c r="D30" s="9"/>
      <c r="E30" s="9"/>
      <c r="F30" s="9"/>
      <c r="G30" s="10"/>
    </row>
    <row r="31" spans="1:7" ht="12.75">
      <c r="A31" s="8"/>
      <c r="B31" s="9"/>
      <c r="C31" s="9"/>
      <c r="D31" s="9"/>
      <c r="E31" s="9"/>
      <c r="F31" s="9"/>
      <c r="G31" s="10"/>
    </row>
    <row r="32" spans="1:7" ht="12.75">
      <c r="A32" s="13"/>
      <c r="B32" s="14"/>
      <c r="C32" s="14"/>
      <c r="D32" s="14"/>
      <c r="E32" s="14"/>
      <c r="F32" s="14"/>
      <c r="G32" s="15"/>
    </row>
    <row r="33" spans="1:7" ht="12.75">
      <c r="A33" s="8" t="s">
        <v>53</v>
      </c>
      <c r="B33" s="9"/>
      <c r="C33" s="9"/>
      <c r="D33" s="9"/>
      <c r="E33" s="9"/>
      <c r="F33" s="9"/>
      <c r="G33" s="9"/>
    </row>
    <row r="34" spans="1:7" ht="15.75">
      <c r="A34" s="39" t="s">
        <v>41</v>
      </c>
      <c r="B34" s="40"/>
      <c r="C34" s="40"/>
      <c r="D34" s="40"/>
      <c r="E34" s="40"/>
      <c r="F34" s="40"/>
      <c r="G34" s="3"/>
    </row>
    <row r="35" spans="1:7" ht="12.75">
      <c r="A35" s="3" t="s">
        <v>42</v>
      </c>
      <c r="B35" s="3"/>
      <c r="C35" s="3"/>
      <c r="D35" s="6">
        <f>$D$9*COS($D$10*PI()/180)</f>
        <v>8.21935033291049</v>
      </c>
      <c r="E35" s="3" t="s">
        <v>79</v>
      </c>
      <c r="F35" s="3"/>
      <c r="G35" s="3" t="s">
        <v>80</v>
      </c>
    </row>
    <row r="36" spans="1:7" ht="12.75">
      <c r="A36" s="3" t="s">
        <v>43</v>
      </c>
      <c r="B36" s="3"/>
      <c r="C36" s="3"/>
      <c r="D36" s="6">
        <f>$D$9*SIN($D$10*PI()/180)</f>
        <v>11.738448794661252</v>
      </c>
      <c r="E36" s="3"/>
      <c r="F36" s="3"/>
      <c r="G36" s="3"/>
    </row>
    <row r="37" spans="1:7" ht="12.75">
      <c r="A37" s="3"/>
      <c r="B37" s="3"/>
      <c r="C37" s="3"/>
      <c r="D37" s="38" t="s">
        <v>45</v>
      </c>
      <c r="E37" s="34"/>
      <c r="F37" s="34"/>
      <c r="G37" s="3"/>
    </row>
    <row r="38" spans="1:7" ht="12.75">
      <c r="A38" s="3" t="s">
        <v>44</v>
      </c>
      <c r="B38" s="3" t="s">
        <v>12</v>
      </c>
      <c r="C38" s="3" t="s">
        <v>13</v>
      </c>
      <c r="D38" s="3" t="s">
        <v>36</v>
      </c>
      <c r="E38" s="3" t="s">
        <v>37</v>
      </c>
      <c r="F38" s="3" t="s">
        <v>38</v>
      </c>
      <c r="G38" s="22" t="s">
        <v>72</v>
      </c>
    </row>
    <row r="39" spans="1:7" ht="12.75">
      <c r="A39" s="3">
        <v>0</v>
      </c>
      <c r="B39" s="3">
        <f>$D$35*A39</f>
        <v>0</v>
      </c>
      <c r="C39" s="6">
        <f>$D$36*A39-$D$17*A39*A39/2</f>
        <v>0</v>
      </c>
      <c r="D39" s="3">
        <f>B39-$D$13</f>
        <v>-10</v>
      </c>
      <c r="E39" s="6">
        <f>C39-$D$14</f>
        <v>-7</v>
      </c>
      <c r="F39" s="3">
        <f>SQRT(D39^2+E39^2)</f>
        <v>12.206555615733702</v>
      </c>
      <c r="G39" s="3" t="str">
        <f>IF(F39&lt;$D$15,"попал","мимо")</f>
        <v>мимо</v>
      </c>
    </row>
    <row r="40" spans="1:7" ht="12.75">
      <c r="A40" s="3">
        <f aca="true" t="shared" si="0" ref="A40:A45">A39+$D$19</f>
        <v>0.2</v>
      </c>
      <c r="B40" s="6">
        <f aca="true" t="shared" si="1" ref="B40:B54">$D$35*A40</f>
        <v>1.6438700665820982</v>
      </c>
      <c r="C40" s="6">
        <f aca="true" t="shared" si="2" ref="C40:C45">$D$36*A40-$D$17*A40*A40/2</f>
        <v>2.1514897589322506</v>
      </c>
      <c r="D40" s="3">
        <f aca="true" t="shared" si="3" ref="D40:D45">B40-$D$13</f>
        <v>-8.356129933417902</v>
      </c>
      <c r="E40" s="6">
        <f aca="true" t="shared" si="4" ref="E40:E45">C40-$D$14</f>
        <v>-4.84851024106775</v>
      </c>
      <c r="F40" s="3">
        <f aca="true" t="shared" si="5" ref="F40:F45">SQRT(D40^2+E40^2)</f>
        <v>9.660898458316469</v>
      </c>
      <c r="G40" s="3" t="str">
        <f aca="true" t="shared" si="6" ref="G40:G54">IF(F40&lt;$D$15,"попал","мимо")</f>
        <v>мимо</v>
      </c>
    </row>
    <row r="41" spans="1:7" ht="12.75">
      <c r="A41" s="3">
        <f t="shared" si="0"/>
        <v>0.4</v>
      </c>
      <c r="B41" s="6">
        <f t="shared" si="1"/>
        <v>3.2877401331641964</v>
      </c>
      <c r="C41" s="6">
        <f t="shared" si="2"/>
        <v>3.9105795178645013</v>
      </c>
      <c r="D41" s="3">
        <f t="shared" si="3"/>
        <v>-6.712259866835804</v>
      </c>
      <c r="E41" s="6">
        <f t="shared" si="4"/>
        <v>-3.0894204821354987</v>
      </c>
      <c r="F41" s="3">
        <f t="shared" si="5"/>
        <v>7.389110327730459</v>
      </c>
      <c r="G41" s="3" t="str">
        <f t="shared" si="6"/>
        <v>мимо</v>
      </c>
    </row>
    <row r="42" spans="1:7" ht="12.75">
      <c r="A42" s="3">
        <f t="shared" si="0"/>
        <v>0.6000000000000001</v>
      </c>
      <c r="B42" s="6">
        <f t="shared" si="1"/>
        <v>4.931610199746295</v>
      </c>
      <c r="C42" s="6">
        <f t="shared" si="2"/>
        <v>5.277269276796752</v>
      </c>
      <c r="D42" s="3">
        <f t="shared" si="3"/>
        <v>-5.068389800253705</v>
      </c>
      <c r="E42" s="6">
        <f t="shared" si="4"/>
        <v>-1.7227307232032478</v>
      </c>
      <c r="F42" s="3">
        <f t="shared" si="5"/>
        <v>5.353165074232643</v>
      </c>
      <c r="G42" s="3" t="str">
        <f t="shared" si="6"/>
        <v>мимо</v>
      </c>
    </row>
    <row r="43" spans="1:7" ht="12.75">
      <c r="A43" s="3">
        <f t="shared" si="0"/>
        <v>0.8</v>
      </c>
      <c r="B43" s="6">
        <f t="shared" si="1"/>
        <v>6.575480266328393</v>
      </c>
      <c r="C43" s="6">
        <f t="shared" si="2"/>
        <v>6.251559035729002</v>
      </c>
      <c r="D43" s="3">
        <f t="shared" si="3"/>
        <v>-3.424519733671607</v>
      </c>
      <c r="E43" s="6">
        <f t="shared" si="4"/>
        <v>-0.7484409642709977</v>
      </c>
      <c r="F43" s="3">
        <f t="shared" si="5"/>
        <v>3.5053529470375957</v>
      </c>
      <c r="G43" s="3" t="str">
        <f t="shared" si="6"/>
        <v>мимо</v>
      </c>
    </row>
    <row r="44" spans="1:7" ht="12.75">
      <c r="A44" s="3">
        <f t="shared" si="0"/>
        <v>1</v>
      </c>
      <c r="B44" s="6">
        <f t="shared" si="1"/>
        <v>8.21935033291049</v>
      </c>
      <c r="C44" s="6">
        <f t="shared" si="2"/>
        <v>6.833448794661252</v>
      </c>
      <c r="D44" s="3">
        <f t="shared" si="3"/>
        <v>-1.7806496670895093</v>
      </c>
      <c r="E44" s="6">
        <f t="shared" si="4"/>
        <v>-0.1665512053387479</v>
      </c>
      <c r="F44" s="3">
        <f t="shared" si="5"/>
        <v>1.7884218017307243</v>
      </c>
      <c r="G44" s="3" t="str">
        <f t="shared" si="6"/>
        <v>мимо</v>
      </c>
    </row>
    <row r="45" spans="1:7" ht="12.75">
      <c r="A45" s="3">
        <f t="shared" si="0"/>
        <v>1.2</v>
      </c>
      <c r="B45" s="6">
        <f t="shared" si="1"/>
        <v>9.863220399492588</v>
      </c>
      <c r="C45" s="6">
        <f t="shared" si="2"/>
        <v>7.022938553593502</v>
      </c>
      <c r="D45" s="3">
        <f t="shared" si="3"/>
        <v>-0.13677960050741156</v>
      </c>
      <c r="E45" s="6">
        <f t="shared" si="4"/>
        <v>0.02293855359350161</v>
      </c>
      <c r="F45" s="3">
        <f t="shared" si="5"/>
        <v>0.13868971250936044</v>
      </c>
      <c r="G45" s="3" t="str">
        <f t="shared" si="6"/>
        <v>попал</v>
      </c>
    </row>
    <row r="46" spans="1:7" ht="12.75">
      <c r="A46" s="3">
        <f aca="true" t="shared" si="7" ref="A46:A52">A45+$D$19</f>
        <v>1.4</v>
      </c>
      <c r="B46" s="6">
        <f t="shared" si="1"/>
        <v>11.507090466074686</v>
      </c>
      <c r="C46" s="6">
        <f aca="true" t="shared" si="8" ref="C46:C52">$D$36*A46-$D$17*A46*A46/2</f>
        <v>6.820028312525752</v>
      </c>
      <c r="D46" s="3">
        <f aca="true" t="shared" si="9" ref="D46:D52">B46-$D$13</f>
        <v>1.5070904660746862</v>
      </c>
      <c r="E46" s="6">
        <f aca="true" t="shared" si="10" ref="E46:E52">C46-$D$14</f>
        <v>-0.1799716874742483</v>
      </c>
      <c r="F46" s="3">
        <f aca="true" t="shared" si="11" ref="F46:F52">SQRT(D46^2+E46^2)</f>
        <v>1.5177982346891643</v>
      </c>
      <c r="G46" s="3" t="str">
        <f t="shared" si="6"/>
        <v>мимо</v>
      </c>
    </row>
    <row r="47" spans="1:7" ht="12.75">
      <c r="A47" s="3">
        <f t="shared" si="7"/>
        <v>1.5999999999999999</v>
      </c>
      <c r="B47" s="6">
        <f t="shared" si="1"/>
        <v>13.150960532656784</v>
      </c>
      <c r="C47" s="6">
        <f t="shared" si="8"/>
        <v>6.224718071458003</v>
      </c>
      <c r="D47" s="3">
        <f t="shared" si="9"/>
        <v>3.150960532656784</v>
      </c>
      <c r="E47" s="6">
        <f t="shared" si="10"/>
        <v>-0.7752819285419967</v>
      </c>
      <c r="F47" s="3">
        <f t="shared" si="11"/>
        <v>3.2449367246657554</v>
      </c>
      <c r="G47" s="3" t="str">
        <f t="shared" si="6"/>
        <v>мимо</v>
      </c>
    </row>
    <row r="48" spans="1:7" ht="12.75">
      <c r="A48" s="3">
        <f t="shared" si="7"/>
        <v>1.7999999999999998</v>
      </c>
      <c r="B48" s="6">
        <f t="shared" si="1"/>
        <v>14.794830599238882</v>
      </c>
      <c r="C48" s="6">
        <f t="shared" si="8"/>
        <v>5.237007830390256</v>
      </c>
      <c r="D48" s="3">
        <f t="shared" si="9"/>
        <v>4.794830599238882</v>
      </c>
      <c r="E48" s="6">
        <f t="shared" si="10"/>
        <v>-1.7629921696097437</v>
      </c>
      <c r="F48" s="3">
        <f t="shared" si="11"/>
        <v>5.108673200108103</v>
      </c>
      <c r="G48" s="3" t="str">
        <f t="shared" si="6"/>
        <v>мимо</v>
      </c>
    </row>
    <row r="49" spans="1:7" ht="12.75">
      <c r="A49" s="3">
        <f t="shared" si="7"/>
        <v>1.9999999999999998</v>
      </c>
      <c r="B49" s="6">
        <f t="shared" si="1"/>
        <v>16.438700665820978</v>
      </c>
      <c r="C49" s="6">
        <f t="shared" si="8"/>
        <v>3.8568975893225073</v>
      </c>
      <c r="D49" s="3">
        <f t="shared" si="9"/>
        <v>6.438700665820978</v>
      </c>
      <c r="E49" s="6">
        <f t="shared" si="10"/>
        <v>-3.1431024106774927</v>
      </c>
      <c r="F49" s="3">
        <f t="shared" si="11"/>
        <v>7.164911655285791</v>
      </c>
      <c r="G49" s="3" t="str">
        <f t="shared" si="6"/>
        <v>мимо</v>
      </c>
    </row>
    <row r="50" spans="1:7" ht="12.75">
      <c r="A50" s="3">
        <f t="shared" si="7"/>
        <v>2.1999999999999997</v>
      </c>
      <c r="B50" s="6">
        <f t="shared" si="1"/>
        <v>18.082570732403077</v>
      </c>
      <c r="C50" s="6">
        <f t="shared" si="8"/>
        <v>2.084387348254758</v>
      </c>
      <c r="D50" s="3">
        <f t="shared" si="9"/>
        <v>8.082570732403077</v>
      </c>
      <c r="E50" s="6">
        <f t="shared" si="10"/>
        <v>-4.915612651745242</v>
      </c>
      <c r="F50" s="3">
        <f t="shared" si="11"/>
        <v>9.459978720182024</v>
      </c>
      <c r="G50" s="3" t="str">
        <f t="shared" si="6"/>
        <v>мимо</v>
      </c>
    </row>
    <row r="51" spans="1:7" ht="12.75">
      <c r="A51" s="3">
        <f t="shared" si="7"/>
        <v>2.4</v>
      </c>
      <c r="B51" s="6">
        <f t="shared" si="1"/>
        <v>19.726440798985177</v>
      </c>
      <c r="C51" s="6">
        <f t="shared" si="8"/>
        <v>-0.08052289281299707</v>
      </c>
      <c r="D51" s="3">
        <f t="shared" si="9"/>
        <v>9.726440798985177</v>
      </c>
      <c r="E51" s="6">
        <f t="shared" si="10"/>
        <v>-7.080522892812997</v>
      </c>
      <c r="F51" s="3">
        <f t="shared" si="11"/>
        <v>12.030688053964841</v>
      </c>
      <c r="G51" s="3" t="str">
        <f t="shared" si="6"/>
        <v>мимо</v>
      </c>
    </row>
    <row r="52" spans="1:7" ht="12.75">
      <c r="A52" s="3">
        <f t="shared" si="7"/>
        <v>2.6</v>
      </c>
      <c r="B52" s="6">
        <f t="shared" si="1"/>
        <v>21.370310865567276</v>
      </c>
      <c r="C52" s="6">
        <f t="shared" si="8"/>
        <v>-2.6378331338807506</v>
      </c>
      <c r="D52" s="3">
        <f t="shared" si="9"/>
        <v>11.370310865567276</v>
      </c>
      <c r="E52" s="6">
        <f t="shared" si="10"/>
        <v>-9.63783313388075</v>
      </c>
      <c r="F52" s="3">
        <f t="shared" si="11"/>
        <v>14.905428430480182</v>
      </c>
      <c r="G52" s="3" t="str">
        <f t="shared" si="6"/>
        <v>мимо</v>
      </c>
    </row>
    <row r="53" spans="1:7" ht="12.75">
      <c r="A53" s="3">
        <f>A52+$D$19</f>
        <v>2.8000000000000003</v>
      </c>
      <c r="B53" s="6">
        <f t="shared" si="1"/>
        <v>23.014180932149376</v>
      </c>
      <c r="C53" s="6">
        <f>$D$36*A53-$D$17*A53*A53/2</f>
        <v>-5.587543374948503</v>
      </c>
      <c r="D53" s="3">
        <f>B53-$D$13</f>
        <v>13.014180932149376</v>
      </c>
      <c r="E53" s="6">
        <f>C53-$D$14</f>
        <v>-12.587543374948503</v>
      </c>
      <c r="F53" s="3">
        <f>SQRT(D53^2+E53^2)</f>
        <v>18.10566633821938</v>
      </c>
      <c r="G53" s="3" t="str">
        <f t="shared" si="6"/>
        <v>мимо</v>
      </c>
    </row>
    <row r="54" spans="1:7" ht="12.75">
      <c r="A54" s="3">
        <f>A53+$D$19</f>
        <v>3.0000000000000004</v>
      </c>
      <c r="B54" s="6">
        <f t="shared" si="1"/>
        <v>24.658050998731476</v>
      </c>
      <c r="C54" s="6">
        <f>$D$36*A54-$D$17*A54*A54/2</f>
        <v>-8.929653616016253</v>
      </c>
      <c r="D54" s="3">
        <f>B54-$D$13</f>
        <v>14.658050998731476</v>
      </c>
      <c r="E54" s="6">
        <f>C54-$D$14</f>
        <v>-15.929653616016253</v>
      </c>
      <c r="F54" s="3">
        <f>SQRT(D54^2+E54^2)</f>
        <v>21.64745535640789</v>
      </c>
      <c r="G54" s="3" t="str">
        <f t="shared" si="6"/>
        <v>мимо</v>
      </c>
    </row>
    <row r="55" ht="12.75">
      <c r="F55">
        <f>MIN(F39:F54)</f>
        <v>0.13868971250936044</v>
      </c>
    </row>
    <row r="56" ht="12.75">
      <c r="A56" t="s">
        <v>54</v>
      </c>
    </row>
    <row r="57" ht="12.75">
      <c r="A57" t="s">
        <v>70</v>
      </c>
    </row>
    <row r="88" ht="12.75">
      <c r="A88" t="s">
        <v>60</v>
      </c>
    </row>
    <row r="89" ht="12.75">
      <c r="A89" t="s">
        <v>61</v>
      </c>
    </row>
    <row r="90" ht="12.75">
      <c r="A90" t="s">
        <v>68</v>
      </c>
    </row>
    <row r="91" ht="12.75">
      <c r="A91" t="s">
        <v>69</v>
      </c>
    </row>
    <row r="92" spans="1:7" ht="12.75">
      <c r="A92" t="s">
        <v>64</v>
      </c>
      <c r="G92" s="1"/>
    </row>
    <row r="93" ht="12.75">
      <c r="A93" t="s">
        <v>65</v>
      </c>
    </row>
    <row r="95" spans="1:8" ht="63.75">
      <c r="A95" s="5" t="s">
        <v>55</v>
      </c>
      <c r="B95" s="5" t="s">
        <v>56</v>
      </c>
      <c r="C95" s="5" t="s">
        <v>57</v>
      </c>
      <c r="D95" s="18" t="s">
        <v>58</v>
      </c>
      <c r="E95" s="21" t="s">
        <v>66</v>
      </c>
      <c r="F95" s="5" t="s">
        <v>59</v>
      </c>
      <c r="G95" s="5" t="s">
        <v>71</v>
      </c>
      <c r="H95" s="21"/>
    </row>
    <row r="96" spans="1:8" ht="12.75">
      <c r="A96" s="3">
        <v>1</v>
      </c>
      <c r="B96" s="3">
        <v>20</v>
      </c>
      <c r="C96" s="3">
        <v>35</v>
      </c>
      <c r="D96" s="19"/>
      <c r="E96" s="3"/>
      <c r="F96" s="3"/>
      <c r="G96" s="3"/>
      <c r="H96" s="3"/>
    </row>
    <row r="97" spans="1:8" ht="12.75">
      <c r="A97" s="3">
        <v>2</v>
      </c>
      <c r="B97" s="3">
        <v>5</v>
      </c>
      <c r="C97" s="3">
        <v>35</v>
      </c>
      <c r="D97" s="19"/>
      <c r="E97" s="3"/>
      <c r="F97" s="3"/>
      <c r="G97" s="3"/>
      <c r="H97" s="3"/>
    </row>
    <row r="98" spans="1:8" ht="12.75">
      <c r="A98" s="3">
        <v>3</v>
      </c>
      <c r="B98" s="3">
        <v>10</v>
      </c>
      <c r="C98" s="3">
        <v>35</v>
      </c>
      <c r="D98" s="19"/>
      <c r="E98" s="3"/>
      <c r="F98" s="3"/>
      <c r="G98" s="3"/>
      <c r="H98" s="3"/>
    </row>
    <row r="99" spans="1:8" ht="12.75">
      <c r="A99" s="3">
        <v>4</v>
      </c>
      <c r="B99" s="3">
        <v>15</v>
      </c>
      <c r="C99" s="3">
        <v>35</v>
      </c>
      <c r="D99" s="19"/>
      <c r="E99" s="3"/>
      <c r="F99" s="3"/>
      <c r="G99" s="3"/>
      <c r="H99" s="3"/>
    </row>
    <row r="100" spans="1:8" ht="12.75">
      <c r="A100" s="3" t="s">
        <v>62</v>
      </c>
      <c r="B100" s="3" t="s">
        <v>63</v>
      </c>
      <c r="C100" s="3"/>
      <c r="D100" s="19"/>
      <c r="E100" s="3"/>
      <c r="F100" s="3"/>
      <c r="G100" s="3"/>
      <c r="H100" s="3"/>
    </row>
    <row r="101" spans="1:8" ht="12.75">
      <c r="A101" s="17">
        <v>5</v>
      </c>
      <c r="B101" s="17">
        <v>15</v>
      </c>
      <c r="C101" s="17">
        <v>5</v>
      </c>
      <c r="D101" s="20"/>
      <c r="E101" s="3"/>
      <c r="F101" s="22"/>
      <c r="G101" s="3"/>
      <c r="H101" s="3"/>
    </row>
    <row r="102" spans="1:8" ht="12.75">
      <c r="A102" s="17">
        <v>6</v>
      </c>
      <c r="B102" s="17">
        <v>15</v>
      </c>
      <c r="C102" s="17">
        <v>25</v>
      </c>
      <c r="D102" s="20"/>
      <c r="E102" s="3"/>
      <c r="F102" s="22"/>
      <c r="G102" s="3"/>
      <c r="H102" s="3"/>
    </row>
    <row r="103" spans="1:8" ht="12.75">
      <c r="A103" s="17">
        <v>7</v>
      </c>
      <c r="B103" s="17">
        <v>15</v>
      </c>
      <c r="C103" s="17">
        <v>35</v>
      </c>
      <c r="D103" s="20"/>
      <c r="E103" s="3"/>
      <c r="F103" s="22"/>
      <c r="G103" s="3"/>
      <c r="H103" s="3"/>
    </row>
    <row r="104" spans="1:8" ht="12.75">
      <c r="A104" s="17">
        <v>8</v>
      </c>
      <c r="B104" s="17">
        <v>15</v>
      </c>
      <c r="C104" s="17">
        <v>45</v>
      </c>
      <c r="D104" s="20"/>
      <c r="E104" s="3"/>
      <c r="F104" s="22"/>
      <c r="G104" s="3"/>
      <c r="H104" s="3"/>
    </row>
    <row r="105" spans="1:8" ht="12.75">
      <c r="A105" s="17">
        <v>9</v>
      </c>
      <c r="B105" s="17">
        <v>15</v>
      </c>
      <c r="C105" s="17">
        <v>55</v>
      </c>
      <c r="D105" s="20"/>
      <c r="E105" s="22"/>
      <c r="F105" s="22"/>
      <c r="G105" s="3"/>
      <c r="H105" s="3"/>
    </row>
    <row r="106" spans="1:8" ht="12.75">
      <c r="A106" s="17">
        <v>10</v>
      </c>
      <c r="B106" s="17">
        <v>15</v>
      </c>
      <c r="C106" s="17">
        <v>65</v>
      </c>
      <c r="D106" s="20"/>
      <c r="E106" s="22"/>
      <c r="F106" s="22"/>
      <c r="G106" s="3"/>
      <c r="H106" s="3"/>
    </row>
    <row r="107" spans="1:8" ht="12.75">
      <c r="A107" s="19" t="s">
        <v>62</v>
      </c>
      <c r="B107" s="23" t="s">
        <v>67</v>
      </c>
      <c r="C107" s="23"/>
      <c r="D107" s="24"/>
      <c r="E107" s="3"/>
      <c r="F107" s="3"/>
      <c r="G107" s="3"/>
      <c r="H107" s="3"/>
    </row>
    <row r="108" spans="1:8" ht="12.75">
      <c r="A108" s="22">
        <v>11</v>
      </c>
      <c r="B108" s="22">
        <v>14</v>
      </c>
      <c r="C108" s="22">
        <v>55</v>
      </c>
      <c r="D108" s="22"/>
      <c r="E108" s="22"/>
      <c r="F108" s="3"/>
      <c r="G108" s="22"/>
      <c r="H108" s="3"/>
    </row>
    <row r="109" spans="1:8" ht="12.75">
      <c r="A109" s="22">
        <v>12</v>
      </c>
      <c r="B109" s="22">
        <v>14.5</v>
      </c>
      <c r="C109" s="22">
        <v>55</v>
      </c>
      <c r="D109" s="22"/>
      <c r="E109" s="22"/>
      <c r="F109" s="3"/>
      <c r="G109" s="22"/>
      <c r="H109" s="3"/>
    </row>
    <row r="110" spans="1:8" ht="12.75">
      <c r="A110" s="22">
        <v>13</v>
      </c>
      <c r="B110" s="22">
        <v>14.25</v>
      </c>
      <c r="C110" s="22">
        <v>55</v>
      </c>
      <c r="D110" s="22"/>
      <c r="E110" s="22"/>
      <c r="F110" s="3"/>
      <c r="G110" s="3"/>
      <c r="H110" s="3"/>
    </row>
    <row r="111" spans="1:8" ht="12.75">
      <c r="A111" s="22">
        <v>14</v>
      </c>
      <c r="B111" s="22">
        <v>14.35</v>
      </c>
      <c r="C111" s="22">
        <v>55</v>
      </c>
      <c r="D111" s="22"/>
      <c r="E111" s="22"/>
      <c r="F111" s="3"/>
      <c r="G111" s="3"/>
      <c r="H111" s="3"/>
    </row>
    <row r="112" spans="1:8" ht="12.75">
      <c r="A112" s="22">
        <v>15</v>
      </c>
      <c r="B112" s="22">
        <v>14.33</v>
      </c>
      <c r="C112" s="22">
        <v>55</v>
      </c>
      <c r="D112" s="22"/>
      <c r="E112" s="22"/>
      <c r="F112" s="3"/>
      <c r="G112" s="3"/>
      <c r="H112" s="3"/>
    </row>
    <row r="114" spans="2:5" ht="15.75">
      <c r="B114" s="30" t="s">
        <v>73</v>
      </c>
      <c r="C114" s="31"/>
      <c r="D114" s="31"/>
      <c r="E114" s="31"/>
    </row>
    <row r="115" spans="2:5" ht="12.75">
      <c r="B115" t="s">
        <v>75</v>
      </c>
      <c r="C115" t="s">
        <v>76</v>
      </c>
      <c r="D115" t="s">
        <v>74</v>
      </c>
      <c r="E115" t="s">
        <v>5</v>
      </c>
    </row>
    <row r="116" spans="2:5" ht="12.75">
      <c r="B116">
        <v>10</v>
      </c>
      <c r="C116">
        <v>7</v>
      </c>
      <c r="D116">
        <v>55</v>
      </c>
      <c r="E116">
        <v>14.33</v>
      </c>
    </row>
  </sheetData>
  <sheetProtection/>
  <mergeCells count="16">
    <mergeCell ref="B13:B14"/>
    <mergeCell ref="A13:A16"/>
    <mergeCell ref="B6:C6"/>
    <mergeCell ref="A6:A8"/>
    <mergeCell ref="B7:B8"/>
    <mergeCell ref="C7:E7"/>
    <mergeCell ref="B114:E114"/>
    <mergeCell ref="A1:B2"/>
    <mergeCell ref="A5:E5"/>
    <mergeCell ref="A17:A23"/>
    <mergeCell ref="D37:F37"/>
    <mergeCell ref="A34:F34"/>
    <mergeCell ref="A25:F25"/>
    <mergeCell ref="F5:I5"/>
    <mergeCell ref="B11:B12"/>
    <mergeCell ref="A9:A12"/>
  </mergeCells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scale="96" r:id="rId10"/>
  <drawing r:id="rId9"/>
  <legacyDrawing r:id="rId8"/>
  <oleObjects>
    <oleObject progId="Equation.3" shapeId="498639" r:id="rId1"/>
    <oleObject progId="Equation.3" shapeId="505106" r:id="rId2"/>
    <oleObject progId="Equation.3" shapeId="509725" r:id="rId3"/>
    <oleObject progId="Equation.3" shapeId="512667" r:id="rId4"/>
    <oleObject progId="Equation.3" shapeId="519233" r:id="rId5"/>
    <oleObject progId="Equation.3" shapeId="521835" r:id="rId6"/>
    <oleObject progId="Equation.3" shapeId="52413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SheetLayoutView="100" zoomScalePageLayoutView="0" workbookViewId="0" topLeftCell="A11">
      <selection activeCell="B33" sqref="B33"/>
    </sheetView>
  </sheetViews>
  <sheetFormatPr defaultColWidth="9.00390625" defaultRowHeight="12.75"/>
  <cols>
    <col min="2" max="2" width="18.25390625" style="0" customWidth="1"/>
    <col min="3" max="3" width="13.875" style="0" customWidth="1"/>
    <col min="5" max="6" width="12.125" style="0" customWidth="1"/>
    <col min="10" max="10" width="7.625" style="0" customWidth="1"/>
    <col min="11" max="11" width="10.75390625" style="0" customWidth="1"/>
    <col min="12" max="12" width="11.125" style="0" customWidth="1"/>
    <col min="13" max="13" width="12.25390625" style="0" customWidth="1"/>
    <col min="14" max="14" width="11.625" style="0" customWidth="1"/>
    <col min="15" max="15" width="12.125" style="0" customWidth="1"/>
  </cols>
  <sheetData>
    <row r="1" spans="1:3" ht="12.75">
      <c r="A1" s="32" t="s">
        <v>78</v>
      </c>
      <c r="B1" s="33"/>
      <c r="C1" s="16" t="s">
        <v>40</v>
      </c>
    </row>
    <row r="2" spans="1:3" ht="12.75">
      <c r="A2" s="33"/>
      <c r="B2" s="33"/>
      <c r="C2" s="16" t="s">
        <v>77</v>
      </c>
    </row>
    <row r="3" ht="12.75">
      <c r="A3" t="s">
        <v>49</v>
      </c>
    </row>
    <row r="4" ht="12.75">
      <c r="A4" t="s">
        <v>48</v>
      </c>
    </row>
    <row r="5" spans="1:9" ht="12.75">
      <c r="A5" s="34" t="s">
        <v>50</v>
      </c>
      <c r="B5" s="34"/>
      <c r="C5" s="34"/>
      <c r="D5" s="34"/>
      <c r="E5" s="34"/>
      <c r="F5" s="43" t="s">
        <v>51</v>
      </c>
      <c r="G5" s="31"/>
      <c r="H5" s="31"/>
      <c r="I5" s="31"/>
    </row>
    <row r="6" spans="1:5" ht="12.75">
      <c r="A6" s="45" t="s">
        <v>0</v>
      </c>
      <c r="B6" s="34" t="s">
        <v>1</v>
      </c>
      <c r="C6" s="34"/>
      <c r="D6" s="3"/>
      <c r="E6" s="3"/>
    </row>
    <row r="7" spans="1:5" ht="12.75">
      <c r="A7" s="45"/>
      <c r="B7" s="45" t="s">
        <v>2</v>
      </c>
      <c r="C7" s="34" t="s">
        <v>3</v>
      </c>
      <c r="D7" s="34"/>
      <c r="E7" s="44"/>
    </row>
    <row r="8" spans="1:5" ht="12.75">
      <c r="A8" s="45"/>
      <c r="B8" s="45"/>
      <c r="C8" s="3" t="s">
        <v>6</v>
      </c>
      <c r="D8" s="3" t="s">
        <v>7</v>
      </c>
      <c r="E8" s="3" t="s">
        <v>23</v>
      </c>
    </row>
    <row r="9" spans="1:5" ht="12.75">
      <c r="A9" s="45" t="s">
        <v>4</v>
      </c>
      <c r="B9" s="3" t="s">
        <v>5</v>
      </c>
      <c r="C9" s="3" t="s">
        <v>8</v>
      </c>
      <c r="D9" s="3">
        <v>14.33</v>
      </c>
      <c r="E9" s="3" t="s">
        <v>24</v>
      </c>
    </row>
    <row r="10" spans="1:5" ht="12.75">
      <c r="A10" s="45"/>
      <c r="B10" s="3" t="s">
        <v>9</v>
      </c>
      <c r="C10" s="4" t="s">
        <v>10</v>
      </c>
      <c r="D10" s="3">
        <v>55</v>
      </c>
      <c r="E10" s="3"/>
    </row>
    <row r="11" spans="1:5" ht="12.75">
      <c r="A11" s="45"/>
      <c r="B11" s="44" t="s">
        <v>11</v>
      </c>
      <c r="C11" s="3" t="s">
        <v>12</v>
      </c>
      <c r="D11" s="3">
        <v>7.68</v>
      </c>
      <c r="E11" s="3" t="s">
        <v>25</v>
      </c>
    </row>
    <row r="12" spans="1:5" ht="12.75">
      <c r="A12" s="45"/>
      <c r="B12" s="44"/>
      <c r="C12" s="3" t="s">
        <v>13</v>
      </c>
      <c r="D12" s="3">
        <v>0</v>
      </c>
      <c r="E12" s="3" t="s">
        <v>25</v>
      </c>
    </row>
    <row r="13" spans="1:5" ht="12.75">
      <c r="A13" s="45" t="s">
        <v>14</v>
      </c>
      <c r="B13" s="46" t="s">
        <v>11</v>
      </c>
      <c r="C13" s="3" t="s">
        <v>15</v>
      </c>
      <c r="D13" s="3">
        <v>10</v>
      </c>
      <c r="E13" s="3" t="s">
        <v>25</v>
      </c>
    </row>
    <row r="14" spans="1:5" ht="12.75">
      <c r="A14" s="45"/>
      <c r="B14" s="46"/>
      <c r="C14" s="3" t="s">
        <v>16</v>
      </c>
      <c r="D14" s="3">
        <v>7</v>
      </c>
      <c r="E14" s="3" t="s">
        <v>25</v>
      </c>
    </row>
    <row r="15" spans="1:5" ht="12.75">
      <c r="A15" s="45"/>
      <c r="B15" s="3" t="s">
        <v>17</v>
      </c>
      <c r="C15" s="4" t="s">
        <v>18</v>
      </c>
      <c r="D15" s="3">
        <f>D16/2</f>
        <v>0.35</v>
      </c>
      <c r="E15" s="3" t="s">
        <v>25</v>
      </c>
    </row>
    <row r="16" spans="1:5" ht="12.75">
      <c r="A16" s="45"/>
      <c r="B16" s="3" t="s">
        <v>19</v>
      </c>
      <c r="C16" s="3" t="s">
        <v>18</v>
      </c>
      <c r="D16" s="3">
        <v>0.7</v>
      </c>
      <c r="E16" s="3" t="s">
        <v>25</v>
      </c>
    </row>
    <row r="17" spans="1:5" ht="38.25">
      <c r="A17" s="35" t="s">
        <v>20</v>
      </c>
      <c r="B17" s="5" t="s">
        <v>21</v>
      </c>
      <c r="C17" s="2" t="s">
        <v>22</v>
      </c>
      <c r="D17" s="3">
        <v>9.81</v>
      </c>
      <c r="E17" s="3" t="s">
        <v>26</v>
      </c>
    </row>
    <row r="18" spans="1:5" ht="12.75">
      <c r="A18" s="36"/>
      <c r="B18" s="3" t="s">
        <v>27</v>
      </c>
      <c r="C18" s="3" t="s">
        <v>28</v>
      </c>
      <c r="D18" s="3"/>
      <c r="E18" s="3" t="s">
        <v>29</v>
      </c>
    </row>
    <row r="19" spans="1:5" ht="25.5">
      <c r="A19" s="36"/>
      <c r="B19" s="5" t="s">
        <v>30</v>
      </c>
      <c r="C19" s="4" t="s">
        <v>39</v>
      </c>
      <c r="D19" s="3">
        <v>0.2</v>
      </c>
      <c r="E19" s="3"/>
    </row>
    <row r="20" spans="1:5" ht="25.5">
      <c r="A20" s="36"/>
      <c r="B20" s="5" t="s">
        <v>31</v>
      </c>
      <c r="C20" s="3"/>
      <c r="D20" s="3"/>
      <c r="E20" s="3"/>
    </row>
    <row r="21" spans="1:5" ht="15.75">
      <c r="A21" s="36"/>
      <c r="B21" s="5" t="s">
        <v>32</v>
      </c>
      <c r="C21" s="3" t="s">
        <v>35</v>
      </c>
      <c r="D21" s="3"/>
      <c r="E21" s="3"/>
    </row>
    <row r="22" spans="1:5" ht="12.75">
      <c r="A22" s="36"/>
      <c r="B22" s="5" t="s">
        <v>33</v>
      </c>
      <c r="C22" s="3" t="s">
        <v>37</v>
      </c>
      <c r="D22" s="3"/>
      <c r="E22" s="3"/>
    </row>
    <row r="23" spans="1:5" ht="12.75">
      <c r="A23" s="37"/>
      <c r="B23" s="5" t="s">
        <v>34</v>
      </c>
      <c r="C23" s="3" t="s">
        <v>38</v>
      </c>
      <c r="D23" s="3"/>
      <c r="E23" s="3"/>
    </row>
    <row r="25" spans="1:7" ht="13.5" customHeight="1">
      <c r="A25" s="41" t="s">
        <v>52</v>
      </c>
      <c r="B25" s="42"/>
      <c r="C25" s="42"/>
      <c r="D25" s="42"/>
      <c r="E25" s="42"/>
      <c r="F25" s="42"/>
      <c r="G25" s="7"/>
    </row>
    <row r="26" spans="1:7" ht="12.75">
      <c r="A26" s="8"/>
      <c r="B26" s="9"/>
      <c r="C26" s="9"/>
      <c r="D26" s="9"/>
      <c r="E26" s="9"/>
      <c r="F26" s="9"/>
      <c r="G26" s="10"/>
    </row>
    <row r="27" spans="1:7" ht="15.75">
      <c r="A27" s="11" t="s">
        <v>46</v>
      </c>
      <c r="B27" s="9"/>
      <c r="C27" s="12" t="s">
        <v>11</v>
      </c>
      <c r="D27" s="9"/>
      <c r="E27" s="12" t="s">
        <v>47</v>
      </c>
      <c r="F27" s="9"/>
      <c r="G27" s="10"/>
    </row>
    <row r="28" spans="1:7" ht="12.75">
      <c r="A28" s="8"/>
      <c r="B28" s="9"/>
      <c r="C28" s="9"/>
      <c r="D28" s="9"/>
      <c r="E28" s="9"/>
      <c r="F28" s="9"/>
      <c r="G28" s="10"/>
    </row>
    <row r="29" spans="1:7" ht="12.75">
      <c r="A29" s="8"/>
      <c r="B29" s="9"/>
      <c r="C29" s="9"/>
      <c r="D29" s="9"/>
      <c r="E29" s="9"/>
      <c r="F29" s="9"/>
      <c r="G29" s="10"/>
    </row>
    <row r="30" spans="1:7" ht="12.75">
      <c r="A30" s="8"/>
      <c r="B30" s="9"/>
      <c r="C30" s="9"/>
      <c r="D30" s="9"/>
      <c r="E30" s="9"/>
      <c r="F30" s="9"/>
      <c r="G30" s="10"/>
    </row>
    <row r="31" spans="1:7" ht="12.75">
      <c r="A31" s="8"/>
      <c r="B31" s="9"/>
      <c r="C31" s="9"/>
      <c r="D31" s="9"/>
      <c r="E31" s="9"/>
      <c r="F31" s="9"/>
      <c r="G31" s="10"/>
    </row>
    <row r="32" spans="1:7" ht="12.75">
      <c r="A32" s="8"/>
      <c r="B32" s="9"/>
      <c r="C32" s="9"/>
      <c r="D32" s="9"/>
      <c r="E32" s="9"/>
      <c r="F32" s="9"/>
      <c r="G32" s="10"/>
    </row>
    <row r="33" spans="1:7" ht="12.75">
      <c r="A33" s="8"/>
      <c r="B33" s="9"/>
      <c r="C33" s="9"/>
      <c r="D33" s="9"/>
      <c r="E33" s="9"/>
      <c r="F33" s="9"/>
      <c r="G33" s="10"/>
    </row>
    <row r="34" spans="1:7" ht="12.75">
      <c r="A34" s="8"/>
      <c r="B34" s="9"/>
      <c r="C34" s="9"/>
      <c r="D34" s="9"/>
      <c r="E34" s="9"/>
      <c r="F34" s="9"/>
      <c r="G34" s="10"/>
    </row>
    <row r="35" spans="1:7" ht="9.75" customHeight="1">
      <c r="A35" s="13"/>
      <c r="B35" s="14"/>
      <c r="C35" s="14"/>
      <c r="D35" s="14"/>
      <c r="E35" s="14"/>
      <c r="F35" s="14"/>
      <c r="G35" s="15"/>
    </row>
    <row r="36" spans="1:7" ht="12.75">
      <c r="A36" s="8" t="s">
        <v>53</v>
      </c>
      <c r="B36" s="9"/>
      <c r="C36" s="9"/>
      <c r="D36" s="9"/>
      <c r="E36" s="9"/>
      <c r="F36" s="9"/>
      <c r="G36" s="9"/>
    </row>
    <row r="37" spans="1:7" ht="15.75">
      <c r="A37" s="39" t="s">
        <v>41</v>
      </c>
      <c r="B37" s="40"/>
      <c r="C37" s="40"/>
      <c r="D37" s="40"/>
      <c r="E37" s="40"/>
      <c r="F37" s="40"/>
      <c r="G37" s="3"/>
    </row>
    <row r="38" spans="1:7" ht="12.75">
      <c r="A38" s="3" t="s">
        <v>42</v>
      </c>
      <c r="B38" s="3"/>
      <c r="C38" s="3"/>
      <c r="D38" s="6">
        <f>$D$9*COS($D$10*PI()/180)</f>
        <v>8.21935033291049</v>
      </c>
      <c r="E38" s="3" t="s">
        <v>79</v>
      </c>
      <c r="F38" s="3"/>
      <c r="G38" s="3" t="s">
        <v>80</v>
      </c>
    </row>
    <row r="39" spans="1:7" ht="12.75">
      <c r="A39" s="3" t="s">
        <v>43</v>
      </c>
      <c r="B39" s="3"/>
      <c r="C39" s="3"/>
      <c r="D39" s="6">
        <f>$D$9*SIN($D$10*PI()/180)</f>
        <v>11.738448794661252</v>
      </c>
      <c r="E39" s="3"/>
      <c r="F39" s="3"/>
      <c r="G39" s="3"/>
    </row>
    <row r="40" spans="1:7" ht="12.75">
      <c r="A40" s="3"/>
      <c r="B40" s="3"/>
      <c r="C40" s="3"/>
      <c r="D40" s="38" t="s">
        <v>45</v>
      </c>
      <c r="E40" s="34"/>
      <c r="F40" s="34"/>
      <c r="G40" s="3"/>
    </row>
    <row r="41" spans="1:7" ht="12.75">
      <c r="A41" s="3" t="s">
        <v>44</v>
      </c>
      <c r="B41" s="3" t="s">
        <v>12</v>
      </c>
      <c r="C41" s="3" t="s">
        <v>13</v>
      </c>
      <c r="D41" s="3" t="s">
        <v>36</v>
      </c>
      <c r="E41" s="3" t="s">
        <v>37</v>
      </c>
      <c r="F41" s="3" t="s">
        <v>38</v>
      </c>
      <c r="G41" s="22" t="s">
        <v>72</v>
      </c>
    </row>
    <row r="42" spans="1:7" ht="12.75">
      <c r="A42" s="3">
        <v>0</v>
      </c>
      <c r="B42" s="3">
        <f aca="true" t="shared" si="0" ref="B42:B57">$D$38*A42</f>
        <v>0</v>
      </c>
      <c r="C42" s="6">
        <f aca="true" t="shared" si="1" ref="C42:C57">$D$39*A42-$D$17*A42*A42/2</f>
        <v>0</v>
      </c>
      <c r="D42" s="3">
        <f aca="true" t="shared" si="2" ref="D42:D57">B42-$D$13</f>
        <v>-10</v>
      </c>
      <c r="E42" s="6">
        <f aca="true" t="shared" si="3" ref="E42:E57">C42-$D$14</f>
        <v>-7</v>
      </c>
      <c r="F42" s="3">
        <f aca="true" t="shared" si="4" ref="F42:F57">SQRT(D42^2+E42^2)</f>
        <v>12.206555615733702</v>
      </c>
      <c r="G42" s="3" t="str">
        <f aca="true" t="shared" si="5" ref="G42:G57">IF(F42&lt;$D$15,"попал","мимо")</f>
        <v>мимо</v>
      </c>
    </row>
    <row r="43" spans="1:7" ht="12.75">
      <c r="A43" s="3">
        <f aca="true" t="shared" si="6" ref="A43:A57">A42+$D$19</f>
        <v>0.2</v>
      </c>
      <c r="B43" s="6">
        <f t="shared" si="0"/>
        <v>1.6438700665820982</v>
      </c>
      <c r="C43" s="6">
        <f t="shared" si="1"/>
        <v>2.1514897589322506</v>
      </c>
      <c r="D43" s="3">
        <f t="shared" si="2"/>
        <v>-8.356129933417902</v>
      </c>
      <c r="E43" s="6">
        <f t="shared" si="3"/>
        <v>-4.84851024106775</v>
      </c>
      <c r="F43" s="3">
        <f t="shared" si="4"/>
        <v>9.660898458316469</v>
      </c>
      <c r="G43" s="3" t="str">
        <f t="shared" si="5"/>
        <v>мимо</v>
      </c>
    </row>
    <row r="44" spans="1:7" ht="12.75">
      <c r="A44" s="3">
        <f t="shared" si="6"/>
        <v>0.4</v>
      </c>
      <c r="B44" s="6">
        <f t="shared" si="0"/>
        <v>3.2877401331641964</v>
      </c>
      <c r="C44" s="6">
        <f t="shared" si="1"/>
        <v>3.9105795178645013</v>
      </c>
      <c r="D44" s="3">
        <f t="shared" si="2"/>
        <v>-6.712259866835804</v>
      </c>
      <c r="E44" s="6">
        <f t="shared" si="3"/>
        <v>-3.0894204821354987</v>
      </c>
      <c r="F44" s="3">
        <f t="shared" si="4"/>
        <v>7.389110327730459</v>
      </c>
      <c r="G44" s="3" t="str">
        <f t="shared" si="5"/>
        <v>мимо</v>
      </c>
    </row>
    <row r="45" spans="1:7" ht="12.75">
      <c r="A45" s="3">
        <f t="shared" si="6"/>
        <v>0.6000000000000001</v>
      </c>
      <c r="B45" s="6">
        <f t="shared" si="0"/>
        <v>4.931610199746295</v>
      </c>
      <c r="C45" s="6">
        <f t="shared" si="1"/>
        <v>5.277269276796752</v>
      </c>
      <c r="D45" s="3">
        <f t="shared" si="2"/>
        <v>-5.068389800253705</v>
      </c>
      <c r="E45" s="6">
        <f t="shared" si="3"/>
        <v>-1.7227307232032478</v>
      </c>
      <c r="F45" s="3">
        <f t="shared" si="4"/>
        <v>5.353165074232643</v>
      </c>
      <c r="G45" s="3" t="str">
        <f t="shared" si="5"/>
        <v>мимо</v>
      </c>
    </row>
    <row r="46" spans="1:7" ht="12.75">
      <c r="A46" s="3">
        <f t="shared" si="6"/>
        <v>0.8</v>
      </c>
      <c r="B46" s="6">
        <f t="shared" si="0"/>
        <v>6.575480266328393</v>
      </c>
      <c r="C46" s="6">
        <f t="shared" si="1"/>
        <v>6.251559035729002</v>
      </c>
      <c r="D46" s="3">
        <f t="shared" si="2"/>
        <v>-3.424519733671607</v>
      </c>
      <c r="E46" s="6">
        <f t="shared" si="3"/>
        <v>-0.7484409642709977</v>
      </c>
      <c r="F46" s="3">
        <f t="shared" si="4"/>
        <v>3.5053529470375957</v>
      </c>
      <c r="G46" s="3" t="str">
        <f t="shared" si="5"/>
        <v>мимо</v>
      </c>
    </row>
    <row r="47" spans="1:7" ht="12.75">
      <c r="A47" s="3">
        <f t="shared" si="6"/>
        <v>1</v>
      </c>
      <c r="B47" s="6">
        <f t="shared" si="0"/>
        <v>8.21935033291049</v>
      </c>
      <c r="C47" s="6">
        <f t="shared" si="1"/>
        <v>6.833448794661252</v>
      </c>
      <c r="D47" s="3">
        <f t="shared" si="2"/>
        <v>-1.7806496670895093</v>
      </c>
      <c r="E47" s="6">
        <f t="shared" si="3"/>
        <v>-0.1665512053387479</v>
      </c>
      <c r="F47" s="3">
        <f t="shared" si="4"/>
        <v>1.7884218017307243</v>
      </c>
      <c r="G47" s="3" t="str">
        <f t="shared" si="5"/>
        <v>мимо</v>
      </c>
    </row>
    <row r="48" spans="1:7" ht="12.75">
      <c r="A48" s="3">
        <f t="shared" si="6"/>
        <v>1.2</v>
      </c>
      <c r="B48" s="6">
        <f t="shared" si="0"/>
        <v>9.863220399492588</v>
      </c>
      <c r="C48" s="6">
        <f t="shared" si="1"/>
        <v>7.022938553593502</v>
      </c>
      <c r="D48" s="3">
        <f t="shared" si="2"/>
        <v>-0.13677960050741156</v>
      </c>
      <c r="E48" s="6">
        <f t="shared" si="3"/>
        <v>0.02293855359350161</v>
      </c>
      <c r="F48" s="3">
        <f t="shared" si="4"/>
        <v>0.13868971250936044</v>
      </c>
      <c r="G48" s="3" t="str">
        <f t="shared" si="5"/>
        <v>попал</v>
      </c>
    </row>
    <row r="49" spans="1:7" ht="12.75">
      <c r="A49" s="3">
        <f t="shared" si="6"/>
        <v>1.4</v>
      </c>
      <c r="B49" s="6">
        <f t="shared" si="0"/>
        <v>11.507090466074686</v>
      </c>
      <c r="C49" s="6">
        <f t="shared" si="1"/>
        <v>6.820028312525752</v>
      </c>
      <c r="D49" s="3">
        <f t="shared" si="2"/>
        <v>1.5070904660746862</v>
      </c>
      <c r="E49" s="6">
        <f t="shared" si="3"/>
        <v>-0.1799716874742483</v>
      </c>
      <c r="F49" s="3">
        <f t="shared" si="4"/>
        <v>1.5177982346891643</v>
      </c>
      <c r="G49" s="3" t="str">
        <f t="shared" si="5"/>
        <v>мимо</v>
      </c>
    </row>
    <row r="50" spans="1:7" ht="12.75">
      <c r="A50" s="3">
        <f t="shared" si="6"/>
        <v>1.5999999999999999</v>
      </c>
      <c r="B50" s="6">
        <f t="shared" si="0"/>
        <v>13.150960532656784</v>
      </c>
      <c r="C50" s="6">
        <f t="shared" si="1"/>
        <v>6.224718071458003</v>
      </c>
      <c r="D50" s="3">
        <f t="shared" si="2"/>
        <v>3.150960532656784</v>
      </c>
      <c r="E50" s="6">
        <f t="shared" si="3"/>
        <v>-0.7752819285419967</v>
      </c>
      <c r="F50" s="3">
        <f t="shared" si="4"/>
        <v>3.2449367246657554</v>
      </c>
      <c r="G50" s="3" t="str">
        <f t="shared" si="5"/>
        <v>мимо</v>
      </c>
    </row>
    <row r="51" spans="1:7" ht="12.75">
      <c r="A51" s="3">
        <f t="shared" si="6"/>
        <v>1.7999999999999998</v>
      </c>
      <c r="B51" s="6">
        <f t="shared" si="0"/>
        <v>14.794830599238882</v>
      </c>
      <c r="C51" s="6">
        <f t="shared" si="1"/>
        <v>5.237007830390256</v>
      </c>
      <c r="D51" s="3">
        <f t="shared" si="2"/>
        <v>4.794830599238882</v>
      </c>
      <c r="E51" s="6">
        <f t="shared" si="3"/>
        <v>-1.7629921696097437</v>
      </c>
      <c r="F51" s="3">
        <f t="shared" si="4"/>
        <v>5.108673200108103</v>
      </c>
      <c r="G51" s="3" t="str">
        <f t="shared" si="5"/>
        <v>мимо</v>
      </c>
    </row>
    <row r="52" spans="1:7" ht="12.75">
      <c r="A52" s="3">
        <f t="shared" si="6"/>
        <v>1.9999999999999998</v>
      </c>
      <c r="B52" s="6">
        <f t="shared" si="0"/>
        <v>16.438700665820978</v>
      </c>
      <c r="C52" s="6">
        <f t="shared" si="1"/>
        <v>3.8568975893225073</v>
      </c>
      <c r="D52" s="3">
        <f t="shared" si="2"/>
        <v>6.438700665820978</v>
      </c>
      <c r="E52" s="6">
        <f t="shared" si="3"/>
        <v>-3.1431024106774927</v>
      </c>
      <c r="F52" s="3">
        <f t="shared" si="4"/>
        <v>7.164911655285791</v>
      </c>
      <c r="G52" s="3" t="str">
        <f t="shared" si="5"/>
        <v>мимо</v>
      </c>
    </row>
    <row r="53" spans="1:7" ht="12.75">
      <c r="A53" s="3">
        <f t="shared" si="6"/>
        <v>2.1999999999999997</v>
      </c>
      <c r="B53" s="6">
        <f t="shared" si="0"/>
        <v>18.082570732403077</v>
      </c>
      <c r="C53" s="6">
        <f t="shared" si="1"/>
        <v>2.084387348254758</v>
      </c>
      <c r="D53" s="3">
        <f t="shared" si="2"/>
        <v>8.082570732403077</v>
      </c>
      <c r="E53" s="6">
        <f t="shared" si="3"/>
        <v>-4.915612651745242</v>
      </c>
      <c r="F53" s="3">
        <f t="shared" si="4"/>
        <v>9.459978720182024</v>
      </c>
      <c r="G53" s="3" t="str">
        <f t="shared" si="5"/>
        <v>мимо</v>
      </c>
    </row>
    <row r="54" spans="1:7" ht="12.75">
      <c r="A54" s="3">
        <f t="shared" si="6"/>
        <v>2.4</v>
      </c>
      <c r="B54" s="6">
        <f t="shared" si="0"/>
        <v>19.726440798985177</v>
      </c>
      <c r="C54" s="6">
        <f t="shared" si="1"/>
        <v>-0.08052289281299707</v>
      </c>
      <c r="D54" s="3">
        <f t="shared" si="2"/>
        <v>9.726440798985177</v>
      </c>
      <c r="E54" s="6">
        <f t="shared" si="3"/>
        <v>-7.080522892812997</v>
      </c>
      <c r="F54" s="3">
        <f t="shared" si="4"/>
        <v>12.030688053964841</v>
      </c>
      <c r="G54" s="3" t="str">
        <f t="shared" si="5"/>
        <v>мимо</v>
      </c>
    </row>
    <row r="55" spans="1:7" ht="12.75">
      <c r="A55" s="3">
        <f t="shared" si="6"/>
        <v>2.6</v>
      </c>
      <c r="B55" s="6">
        <f t="shared" si="0"/>
        <v>21.370310865567276</v>
      </c>
      <c r="C55" s="6">
        <f t="shared" si="1"/>
        <v>-2.6378331338807506</v>
      </c>
      <c r="D55" s="3">
        <f t="shared" si="2"/>
        <v>11.370310865567276</v>
      </c>
      <c r="E55" s="6">
        <f t="shared" si="3"/>
        <v>-9.63783313388075</v>
      </c>
      <c r="F55" s="3">
        <f t="shared" si="4"/>
        <v>14.905428430480182</v>
      </c>
      <c r="G55" s="3" t="str">
        <f t="shared" si="5"/>
        <v>мимо</v>
      </c>
    </row>
    <row r="56" spans="1:7" ht="12.75">
      <c r="A56" s="3">
        <f t="shared" si="6"/>
        <v>2.8000000000000003</v>
      </c>
      <c r="B56" s="6">
        <f t="shared" si="0"/>
        <v>23.014180932149376</v>
      </c>
      <c r="C56" s="6">
        <f t="shared" si="1"/>
        <v>-5.587543374948503</v>
      </c>
      <c r="D56" s="3">
        <f t="shared" si="2"/>
        <v>13.014180932149376</v>
      </c>
      <c r="E56" s="6">
        <f t="shared" si="3"/>
        <v>-12.587543374948503</v>
      </c>
      <c r="F56" s="3">
        <f t="shared" si="4"/>
        <v>18.10566633821938</v>
      </c>
      <c r="G56" s="3" t="str">
        <f t="shared" si="5"/>
        <v>мимо</v>
      </c>
    </row>
    <row r="57" spans="1:7" ht="12.75">
      <c r="A57" s="3">
        <f t="shared" si="6"/>
        <v>3.0000000000000004</v>
      </c>
      <c r="B57" s="6">
        <f t="shared" si="0"/>
        <v>24.658050998731476</v>
      </c>
      <c r="C57" s="6">
        <f t="shared" si="1"/>
        <v>-8.929653616016253</v>
      </c>
      <c r="D57" s="3">
        <f t="shared" si="2"/>
        <v>14.658050998731476</v>
      </c>
      <c r="E57" s="6">
        <f t="shared" si="3"/>
        <v>-15.929653616016253</v>
      </c>
      <c r="F57" s="3">
        <f t="shared" si="4"/>
        <v>21.64745535640789</v>
      </c>
      <c r="G57" s="3" t="str">
        <f t="shared" si="5"/>
        <v>мимо</v>
      </c>
    </row>
    <row r="58" ht="12.75">
      <c r="F58">
        <f>MIN(F42:F57)</f>
        <v>0.13868971250936044</v>
      </c>
    </row>
    <row r="59" ht="12.75">
      <c r="A59" t="s">
        <v>54</v>
      </c>
    </row>
    <row r="60" ht="12.75">
      <c r="A60" t="s">
        <v>70</v>
      </c>
    </row>
    <row r="91" ht="12.75">
      <c r="A91" t="s">
        <v>60</v>
      </c>
    </row>
    <row r="92" ht="12.75">
      <c r="A92" t="s">
        <v>61</v>
      </c>
    </row>
    <row r="93" ht="12.75">
      <c r="A93" t="s">
        <v>68</v>
      </c>
    </row>
    <row r="94" ht="12.75">
      <c r="A94" t="s">
        <v>69</v>
      </c>
    </row>
    <row r="95" spans="1:7" ht="12.75">
      <c r="A95" t="s">
        <v>64</v>
      </c>
      <c r="G95" s="1"/>
    </row>
    <row r="96" ht="12.75">
      <c r="A96" t="s">
        <v>65</v>
      </c>
    </row>
    <row r="98" spans="1:8" ht="63.75">
      <c r="A98" s="5" t="s">
        <v>55</v>
      </c>
      <c r="B98" s="5" t="s">
        <v>56</v>
      </c>
      <c r="C98" s="5" t="s">
        <v>57</v>
      </c>
      <c r="D98" s="18" t="s">
        <v>58</v>
      </c>
      <c r="E98" s="21" t="s">
        <v>66</v>
      </c>
      <c r="F98" s="5" t="s">
        <v>59</v>
      </c>
      <c r="G98" s="5" t="s">
        <v>71</v>
      </c>
      <c r="H98" s="21"/>
    </row>
    <row r="99" spans="1:8" ht="12.75">
      <c r="A99" s="3">
        <v>1</v>
      </c>
      <c r="B99" s="3">
        <v>20</v>
      </c>
      <c r="C99" s="3">
        <v>35</v>
      </c>
      <c r="D99" s="19"/>
      <c r="E99" s="3"/>
      <c r="F99" s="3"/>
      <c r="G99" s="3"/>
      <c r="H99" s="3"/>
    </row>
    <row r="100" spans="1:8" ht="12.75">
      <c r="A100" s="3">
        <v>2</v>
      </c>
      <c r="B100" s="3">
        <v>5</v>
      </c>
      <c r="C100" s="3">
        <v>35</v>
      </c>
      <c r="D100" s="19"/>
      <c r="E100" s="3"/>
      <c r="F100" s="3"/>
      <c r="G100" s="3"/>
      <c r="H100" s="3"/>
    </row>
    <row r="101" spans="1:8" ht="12.75">
      <c r="A101" s="3">
        <v>3</v>
      </c>
      <c r="B101" s="3">
        <v>10</v>
      </c>
      <c r="C101" s="3">
        <v>35</v>
      </c>
      <c r="D101" s="19"/>
      <c r="E101" s="3"/>
      <c r="F101" s="3"/>
      <c r="G101" s="3"/>
      <c r="H101" s="3"/>
    </row>
    <row r="102" spans="1:8" ht="12.75">
      <c r="A102" s="3">
        <v>4</v>
      </c>
      <c r="B102" s="3">
        <v>15</v>
      </c>
      <c r="C102" s="3">
        <v>35</v>
      </c>
      <c r="D102" s="19"/>
      <c r="E102" s="3"/>
      <c r="F102" s="3"/>
      <c r="G102" s="3"/>
      <c r="H102" s="3"/>
    </row>
    <row r="103" spans="1:8" ht="12.75">
      <c r="A103" s="3" t="s">
        <v>62</v>
      </c>
      <c r="B103" s="3" t="s">
        <v>63</v>
      </c>
      <c r="C103" s="3"/>
      <c r="D103" s="19"/>
      <c r="E103" s="3"/>
      <c r="F103" s="3"/>
      <c r="G103" s="3"/>
      <c r="H103" s="3"/>
    </row>
    <row r="104" spans="1:8" ht="12.75">
      <c r="A104" s="17">
        <v>5</v>
      </c>
      <c r="B104" s="17">
        <v>15</v>
      </c>
      <c r="C104" s="17">
        <v>5</v>
      </c>
      <c r="D104" s="20"/>
      <c r="E104" s="3"/>
      <c r="F104" s="22"/>
      <c r="G104" s="3"/>
      <c r="H104" s="3"/>
    </row>
    <row r="105" spans="1:8" ht="12.75">
      <c r="A105" s="17">
        <v>6</v>
      </c>
      <c r="B105" s="17">
        <v>15</v>
      </c>
      <c r="C105" s="17">
        <v>25</v>
      </c>
      <c r="D105" s="20"/>
      <c r="E105" s="3"/>
      <c r="F105" s="22"/>
      <c r="G105" s="3"/>
      <c r="H105" s="3"/>
    </row>
    <row r="106" spans="1:8" ht="12.75">
      <c r="A106" s="17">
        <v>7</v>
      </c>
      <c r="B106" s="17">
        <v>15</v>
      </c>
      <c r="C106" s="17">
        <v>35</v>
      </c>
      <c r="D106" s="20"/>
      <c r="E106" s="3"/>
      <c r="F106" s="22"/>
      <c r="G106" s="3"/>
      <c r="H106" s="3"/>
    </row>
    <row r="107" spans="1:8" ht="12.75">
      <c r="A107" s="17">
        <v>8</v>
      </c>
      <c r="B107" s="17">
        <v>15</v>
      </c>
      <c r="C107" s="17">
        <v>45</v>
      </c>
      <c r="D107" s="20"/>
      <c r="E107" s="3"/>
      <c r="F107" s="22"/>
      <c r="G107" s="3"/>
      <c r="H107" s="3"/>
    </row>
    <row r="108" spans="1:8" ht="12.75">
      <c r="A108" s="17">
        <v>9</v>
      </c>
      <c r="B108" s="17">
        <v>15</v>
      </c>
      <c r="C108" s="17">
        <v>55</v>
      </c>
      <c r="D108" s="20"/>
      <c r="E108" s="22"/>
      <c r="F108" s="22"/>
      <c r="G108" s="3"/>
      <c r="H108" s="3"/>
    </row>
    <row r="109" spans="1:8" ht="12.75">
      <c r="A109" s="17">
        <v>10</v>
      </c>
      <c r="B109" s="17">
        <v>15</v>
      </c>
      <c r="C109" s="17">
        <v>65</v>
      </c>
      <c r="D109" s="20"/>
      <c r="E109" s="22"/>
      <c r="F109" s="22"/>
      <c r="G109" s="3"/>
      <c r="H109" s="3"/>
    </row>
    <row r="110" spans="1:8" ht="12.75">
      <c r="A110" s="19" t="s">
        <v>62</v>
      </c>
      <c r="B110" s="23" t="s">
        <v>67</v>
      </c>
      <c r="C110" s="23"/>
      <c r="D110" s="24"/>
      <c r="E110" s="3"/>
      <c r="F110" s="3"/>
      <c r="G110" s="3"/>
      <c r="H110" s="3"/>
    </row>
    <row r="111" spans="1:8" ht="12.75">
      <c r="A111" s="22">
        <v>11</v>
      </c>
      <c r="B111" s="22">
        <v>14</v>
      </c>
      <c r="C111" s="22">
        <v>55</v>
      </c>
      <c r="D111" s="22"/>
      <c r="E111" s="22"/>
      <c r="F111" s="3"/>
      <c r="G111" s="22"/>
      <c r="H111" s="3"/>
    </row>
    <row r="112" spans="1:8" ht="12.75">
      <c r="A112" s="22">
        <v>12</v>
      </c>
      <c r="B112" s="22">
        <v>14.5</v>
      </c>
      <c r="C112" s="22">
        <v>55</v>
      </c>
      <c r="D112" s="22"/>
      <c r="E112" s="22"/>
      <c r="F112" s="3"/>
      <c r="G112" s="22"/>
      <c r="H112" s="3"/>
    </row>
    <row r="113" spans="1:8" ht="12.75">
      <c r="A113" s="22">
        <v>13</v>
      </c>
      <c r="B113" s="22">
        <v>14.25</v>
      </c>
      <c r="C113" s="22">
        <v>55</v>
      </c>
      <c r="D113" s="22"/>
      <c r="E113" s="22"/>
      <c r="F113" s="3"/>
      <c r="G113" s="3"/>
      <c r="H113" s="3"/>
    </row>
    <row r="114" spans="1:8" ht="12.75">
      <c r="A114" s="22">
        <v>14</v>
      </c>
      <c r="B114" s="22">
        <v>14.35</v>
      </c>
      <c r="C114" s="22">
        <v>55</v>
      </c>
      <c r="D114" s="22"/>
      <c r="E114" s="22"/>
      <c r="F114" s="3"/>
      <c r="G114" s="3"/>
      <c r="H114" s="3"/>
    </row>
    <row r="115" spans="1:8" ht="12.75">
      <c r="A115" s="22">
        <v>15</v>
      </c>
      <c r="B115" s="22">
        <v>14.33</v>
      </c>
      <c r="C115" s="22">
        <v>55</v>
      </c>
      <c r="D115" s="22"/>
      <c r="E115" s="22"/>
      <c r="F115" s="3"/>
      <c r="G115" s="3"/>
      <c r="H115" s="3"/>
    </row>
    <row r="117" spans="2:5" ht="15.75">
      <c r="B117" s="30" t="s">
        <v>73</v>
      </c>
      <c r="C117" s="31"/>
      <c r="D117" s="31"/>
      <c r="E117" s="31"/>
    </row>
    <row r="118" spans="2:5" ht="12.75">
      <c r="B118" t="s">
        <v>75</v>
      </c>
      <c r="C118" t="s">
        <v>76</v>
      </c>
      <c r="D118" t="s">
        <v>74</v>
      </c>
      <c r="E118" t="s">
        <v>5</v>
      </c>
    </row>
    <row r="119" spans="2:5" ht="12.75">
      <c r="B119">
        <v>10</v>
      </c>
      <c r="C119">
        <v>7</v>
      </c>
      <c r="D119">
        <v>55</v>
      </c>
      <c r="E119">
        <v>14.33</v>
      </c>
    </row>
  </sheetData>
  <sheetProtection/>
  <mergeCells count="16">
    <mergeCell ref="B117:E117"/>
    <mergeCell ref="A1:B2"/>
    <mergeCell ref="A5:E5"/>
    <mergeCell ref="A17:A23"/>
    <mergeCell ref="D40:F40"/>
    <mergeCell ref="A37:F37"/>
    <mergeCell ref="A25:F25"/>
    <mergeCell ref="F5:I5"/>
    <mergeCell ref="B11:B12"/>
    <mergeCell ref="A9:A12"/>
    <mergeCell ref="B13:B14"/>
    <mergeCell ref="A13:A16"/>
    <mergeCell ref="B6:C6"/>
    <mergeCell ref="A6:A8"/>
    <mergeCell ref="B7:B8"/>
    <mergeCell ref="C7:E7"/>
  </mergeCells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scale="96" r:id="rId10"/>
  <drawing r:id="rId9"/>
  <legacyDrawing r:id="rId8"/>
  <oleObjects>
    <oleObject progId="Equation.3" shapeId="52243" r:id="rId1"/>
    <oleObject progId="Equation.3" shapeId="52244" r:id="rId2"/>
    <oleObject progId="Equation.3" shapeId="52245" r:id="rId3"/>
    <oleObject progId="Equation.3" shapeId="52246" r:id="rId4"/>
    <oleObject progId="Equation.3" shapeId="52247" r:id="rId5"/>
    <oleObject progId="Equation.3" shapeId="52248" r:id="rId6"/>
    <oleObject progId="Equation.3" shapeId="52249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75" zoomScaleSheetLayoutView="75" zoomScalePageLayoutView="0" workbookViewId="0" topLeftCell="A1">
      <selection activeCell="H16" sqref="H16"/>
    </sheetView>
  </sheetViews>
  <sheetFormatPr defaultColWidth="9.00390625" defaultRowHeight="12.75"/>
  <cols>
    <col min="2" max="2" width="23.875" style="0" customWidth="1"/>
    <col min="9" max="9" width="3.375" style="0" customWidth="1"/>
  </cols>
  <sheetData>
    <row r="1" spans="3:6" ht="12.75">
      <c r="C1" s="16" t="s">
        <v>81</v>
      </c>
      <c r="D1" s="16"/>
      <c r="E1" s="16"/>
      <c r="F1" s="16"/>
    </row>
    <row r="2" ht="12.75">
      <c r="A2" t="s">
        <v>130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98</v>
      </c>
    </row>
    <row r="10" spans="1:7" ht="12.75">
      <c r="A10" s="3" t="s">
        <v>82</v>
      </c>
      <c r="B10" s="3"/>
      <c r="C10" s="3"/>
      <c r="D10" s="3" t="s">
        <v>83</v>
      </c>
      <c r="E10" s="3"/>
      <c r="F10" s="3" t="s">
        <v>89</v>
      </c>
      <c r="G10" s="3"/>
    </row>
    <row r="11" spans="1:7" ht="12.75">
      <c r="A11" s="3"/>
      <c r="B11" s="3"/>
      <c r="C11" s="3"/>
      <c r="D11" s="3" t="s">
        <v>84</v>
      </c>
      <c r="E11" s="3"/>
      <c r="F11" s="3" t="s">
        <v>91</v>
      </c>
      <c r="G11" s="3">
        <v>20</v>
      </c>
    </row>
    <row r="12" spans="1:7" ht="12.75">
      <c r="A12" s="3" t="s">
        <v>90</v>
      </c>
      <c r="B12" s="3"/>
      <c r="C12" s="3"/>
      <c r="D12" s="3"/>
      <c r="E12" s="3"/>
      <c r="F12" s="3" t="s">
        <v>94</v>
      </c>
      <c r="G12" s="3"/>
    </row>
    <row r="13" spans="1:7" ht="12.75">
      <c r="A13" s="3"/>
      <c r="B13" s="3"/>
      <c r="C13" s="3"/>
      <c r="D13" s="3"/>
      <c r="E13" s="3" t="s">
        <v>95</v>
      </c>
      <c r="F13" s="3" t="s">
        <v>96</v>
      </c>
      <c r="G13" s="3" t="s">
        <v>97</v>
      </c>
    </row>
    <row r="14" spans="1:7" ht="12.75">
      <c r="A14" s="3" t="s">
        <v>85</v>
      </c>
      <c r="B14" s="3"/>
      <c r="C14" s="3"/>
      <c r="D14" s="3"/>
      <c r="E14" s="3">
        <v>1</v>
      </c>
      <c r="F14" s="3">
        <f>C19</f>
        <v>0</v>
      </c>
      <c r="G14" s="3">
        <f>C17</f>
        <v>100</v>
      </c>
    </row>
    <row r="15" spans="1:7" ht="12.75">
      <c r="A15" s="3"/>
      <c r="B15" s="3"/>
      <c r="C15" s="3"/>
      <c r="D15" s="3"/>
      <c r="E15" s="3">
        <v>2</v>
      </c>
      <c r="F15" s="3">
        <f>F14+$C$21</f>
        <v>0.5</v>
      </c>
      <c r="G15" s="3">
        <f>$G$14+$C$16*F15</f>
        <v>107.5</v>
      </c>
    </row>
    <row r="16" spans="1:7" ht="12.75">
      <c r="A16" s="3" t="s">
        <v>86</v>
      </c>
      <c r="B16" s="3"/>
      <c r="C16" s="3">
        <v>15</v>
      </c>
      <c r="D16" s="3"/>
      <c r="E16" s="3">
        <v>3</v>
      </c>
      <c r="F16" s="3">
        <f aca="true" t="shared" si="0" ref="F16:F34">F15+$C$21</f>
        <v>1</v>
      </c>
      <c r="G16" s="3">
        <f aca="true" t="shared" si="1" ref="G16:G34">$G$14+$C$16*F16</f>
        <v>115</v>
      </c>
    </row>
    <row r="17" spans="1:7" ht="12.75">
      <c r="A17" s="3" t="s">
        <v>87</v>
      </c>
      <c r="B17" s="3"/>
      <c r="C17" s="3">
        <v>100</v>
      </c>
      <c r="D17" s="3"/>
      <c r="E17" s="3">
        <v>4</v>
      </c>
      <c r="F17" s="3">
        <f t="shared" si="0"/>
        <v>1.5</v>
      </c>
      <c r="G17" s="3">
        <f t="shared" si="1"/>
        <v>122.5</v>
      </c>
    </row>
    <row r="18" spans="1:7" ht="12.75">
      <c r="A18" s="3"/>
      <c r="B18" s="3"/>
      <c r="C18" s="3"/>
      <c r="D18" s="3"/>
      <c r="E18" s="3">
        <v>5</v>
      </c>
      <c r="F18" s="3">
        <f t="shared" si="0"/>
        <v>2</v>
      </c>
      <c r="G18" s="3">
        <f t="shared" si="1"/>
        <v>130</v>
      </c>
    </row>
    <row r="19" spans="1:7" ht="12.75">
      <c r="A19" s="3" t="s">
        <v>92</v>
      </c>
      <c r="B19" s="3"/>
      <c r="C19" s="3">
        <v>0</v>
      </c>
      <c r="D19" s="3"/>
      <c r="E19" s="3">
        <v>6</v>
      </c>
      <c r="F19" s="3">
        <f t="shared" si="0"/>
        <v>2.5</v>
      </c>
      <c r="G19" s="3">
        <f t="shared" si="1"/>
        <v>137.5</v>
      </c>
    </row>
    <row r="20" spans="1:7" ht="12.75">
      <c r="A20" s="3" t="s">
        <v>93</v>
      </c>
      <c r="B20" s="3"/>
      <c r="C20" s="3">
        <v>10</v>
      </c>
      <c r="D20" s="3"/>
      <c r="E20" s="3">
        <v>7</v>
      </c>
      <c r="F20" s="3">
        <f t="shared" si="0"/>
        <v>3</v>
      </c>
      <c r="G20" s="3">
        <f t="shared" si="1"/>
        <v>145</v>
      </c>
    </row>
    <row r="21" spans="1:7" ht="12.75">
      <c r="A21" s="3" t="s">
        <v>88</v>
      </c>
      <c r="B21" s="3"/>
      <c r="C21" s="3">
        <f>(C20-C19)/G11</f>
        <v>0.5</v>
      </c>
      <c r="D21" s="3"/>
      <c r="E21" s="3">
        <v>8</v>
      </c>
      <c r="F21" s="3">
        <f t="shared" si="0"/>
        <v>3.5</v>
      </c>
      <c r="G21" s="3">
        <f t="shared" si="1"/>
        <v>152.5</v>
      </c>
    </row>
    <row r="22" spans="1:7" ht="12.75">
      <c r="A22" s="3"/>
      <c r="B22" s="3"/>
      <c r="C22" s="3"/>
      <c r="D22" s="3"/>
      <c r="E22" s="3">
        <v>9</v>
      </c>
      <c r="F22" s="3">
        <f t="shared" si="0"/>
        <v>4</v>
      </c>
      <c r="G22" s="3">
        <f t="shared" si="1"/>
        <v>160</v>
      </c>
    </row>
    <row r="23" spans="1:7" ht="12.75">
      <c r="A23" s="3"/>
      <c r="B23" s="3"/>
      <c r="C23" s="3"/>
      <c r="D23" s="3"/>
      <c r="E23" s="3">
        <v>10</v>
      </c>
      <c r="F23" s="3">
        <f t="shared" si="0"/>
        <v>4.5</v>
      </c>
      <c r="G23" s="3">
        <f t="shared" si="1"/>
        <v>167.5</v>
      </c>
    </row>
    <row r="24" spans="1:7" ht="12.75">
      <c r="A24" s="3"/>
      <c r="B24" s="3"/>
      <c r="C24" s="3"/>
      <c r="D24" s="3"/>
      <c r="E24" s="3">
        <v>11</v>
      </c>
      <c r="F24" s="3">
        <f t="shared" si="0"/>
        <v>5</v>
      </c>
      <c r="G24" s="3">
        <f t="shared" si="1"/>
        <v>175</v>
      </c>
    </row>
    <row r="25" spans="1:7" ht="12.75">
      <c r="A25" s="3"/>
      <c r="B25" s="3"/>
      <c r="C25" s="3"/>
      <c r="D25" s="3"/>
      <c r="E25" s="3">
        <v>12</v>
      </c>
      <c r="F25" s="3">
        <f t="shared" si="0"/>
        <v>5.5</v>
      </c>
      <c r="G25" s="3">
        <f t="shared" si="1"/>
        <v>182.5</v>
      </c>
    </row>
    <row r="26" spans="1:7" ht="12.75">
      <c r="A26" s="3"/>
      <c r="B26" s="3"/>
      <c r="C26" s="3"/>
      <c r="D26" s="3"/>
      <c r="E26" s="3">
        <v>13</v>
      </c>
      <c r="F26" s="3">
        <f t="shared" si="0"/>
        <v>6</v>
      </c>
      <c r="G26" s="3">
        <f t="shared" si="1"/>
        <v>190</v>
      </c>
    </row>
    <row r="27" spans="1:7" ht="12.75">
      <c r="A27" s="3"/>
      <c r="B27" s="3"/>
      <c r="C27" s="3"/>
      <c r="D27" s="3"/>
      <c r="E27" s="3">
        <v>14</v>
      </c>
      <c r="F27" s="3">
        <f t="shared" si="0"/>
        <v>6.5</v>
      </c>
      <c r="G27" s="3">
        <f t="shared" si="1"/>
        <v>197.5</v>
      </c>
    </row>
    <row r="28" spans="1:7" ht="12.75">
      <c r="A28" s="3"/>
      <c r="B28" s="3"/>
      <c r="C28" s="3"/>
      <c r="D28" s="3"/>
      <c r="E28" s="3">
        <v>15</v>
      </c>
      <c r="F28" s="3">
        <f t="shared" si="0"/>
        <v>7</v>
      </c>
      <c r="G28" s="3">
        <f t="shared" si="1"/>
        <v>205</v>
      </c>
    </row>
    <row r="29" spans="1:7" ht="12.75">
      <c r="A29" s="3"/>
      <c r="B29" s="3"/>
      <c r="C29" s="3"/>
      <c r="D29" s="3"/>
      <c r="E29" s="3">
        <v>16</v>
      </c>
      <c r="F29" s="3">
        <f t="shared" si="0"/>
        <v>7.5</v>
      </c>
      <c r="G29" s="3">
        <f t="shared" si="1"/>
        <v>212.5</v>
      </c>
    </row>
    <row r="30" spans="1:7" ht="12.75">
      <c r="A30" s="3"/>
      <c r="B30" s="3"/>
      <c r="C30" s="3"/>
      <c r="D30" s="3"/>
      <c r="E30" s="3">
        <v>17</v>
      </c>
      <c r="F30" s="3">
        <f t="shared" si="0"/>
        <v>8</v>
      </c>
      <c r="G30" s="3">
        <f t="shared" si="1"/>
        <v>220</v>
      </c>
    </row>
    <row r="31" spans="1:7" ht="12.75">
      <c r="A31" s="3"/>
      <c r="B31" s="3"/>
      <c r="C31" s="3"/>
      <c r="D31" s="3"/>
      <c r="E31" s="3">
        <v>18</v>
      </c>
      <c r="F31" s="3">
        <f t="shared" si="0"/>
        <v>8.5</v>
      </c>
      <c r="G31" s="3">
        <f t="shared" si="1"/>
        <v>227.5</v>
      </c>
    </row>
    <row r="32" spans="1:7" ht="12.75">
      <c r="A32" s="3"/>
      <c r="B32" s="3"/>
      <c r="C32" s="3"/>
      <c r="D32" s="3"/>
      <c r="E32" s="3">
        <v>19</v>
      </c>
      <c r="F32" s="3">
        <f t="shared" si="0"/>
        <v>9</v>
      </c>
      <c r="G32" s="3">
        <f t="shared" si="1"/>
        <v>235</v>
      </c>
    </row>
    <row r="33" spans="1:7" ht="12.75">
      <c r="A33" s="3"/>
      <c r="B33" s="3"/>
      <c r="C33" s="3"/>
      <c r="D33" s="3"/>
      <c r="E33" s="3">
        <v>20</v>
      </c>
      <c r="F33" s="3">
        <f t="shared" si="0"/>
        <v>9.5</v>
      </c>
      <c r="G33" s="3">
        <f t="shared" si="1"/>
        <v>242.5</v>
      </c>
    </row>
    <row r="34" spans="1:7" ht="12.75">
      <c r="A34" s="3"/>
      <c r="B34" s="3"/>
      <c r="C34" s="3"/>
      <c r="D34" s="3"/>
      <c r="E34" s="3">
        <v>21</v>
      </c>
      <c r="F34" s="3">
        <f t="shared" si="0"/>
        <v>10</v>
      </c>
      <c r="G34" s="3">
        <f t="shared" si="1"/>
        <v>250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8">
      <selection activeCell="H43" sqref="H43"/>
    </sheetView>
  </sheetViews>
  <sheetFormatPr defaultColWidth="9.00390625" defaultRowHeight="12.75"/>
  <cols>
    <col min="1" max="1" width="8.00390625" style="0" customWidth="1"/>
    <col min="2" max="2" width="15.375" style="0" customWidth="1"/>
    <col min="3" max="3" width="13.625" style="0" customWidth="1"/>
    <col min="4" max="4" width="0" style="0" hidden="1" customWidth="1"/>
  </cols>
  <sheetData>
    <row r="1" spans="2:4" ht="12.75">
      <c r="B1" s="47" t="s">
        <v>134</v>
      </c>
      <c r="C1" s="47"/>
      <c r="D1" s="16"/>
    </row>
    <row r="2" ht="12.75">
      <c r="B2" s="16" t="s">
        <v>100</v>
      </c>
    </row>
    <row r="3" spans="1:4" ht="12.75">
      <c r="A3" t="s">
        <v>101</v>
      </c>
      <c r="C3">
        <v>18</v>
      </c>
      <c r="D3" t="s">
        <v>24</v>
      </c>
    </row>
    <row r="4" spans="1:4" ht="12.75">
      <c r="A4" t="s">
        <v>113</v>
      </c>
      <c r="C4">
        <v>35.99852595149697</v>
      </c>
      <c r="D4" t="s">
        <v>119</v>
      </c>
    </row>
    <row r="5" spans="1:4" ht="12.75">
      <c r="A5" t="s">
        <v>102</v>
      </c>
      <c r="C5">
        <v>0.2</v>
      </c>
      <c r="D5" t="s">
        <v>122</v>
      </c>
    </row>
    <row r="6" spans="1:4" ht="12.75">
      <c r="A6" t="s">
        <v>104</v>
      </c>
      <c r="C6">
        <v>9.8</v>
      </c>
      <c r="D6" t="s">
        <v>105</v>
      </c>
    </row>
    <row r="7" spans="1:2" ht="12.75">
      <c r="A7" s="47" t="s">
        <v>135</v>
      </c>
      <c r="B7" s="47"/>
    </row>
    <row r="9" ht="12.75" customHeight="1" hidden="1"/>
    <row r="10" spans="2:9" ht="12.75" customHeight="1" hidden="1">
      <c r="B10" s="16" t="s">
        <v>106</v>
      </c>
      <c r="I10" s="16" t="s">
        <v>111</v>
      </c>
    </row>
    <row r="11" ht="12.75" customHeight="1" hidden="1">
      <c r="A11" t="s">
        <v>107</v>
      </c>
    </row>
    <row r="12" ht="12.75" customHeight="1" hidden="1">
      <c r="A12" t="s">
        <v>108</v>
      </c>
    </row>
    <row r="13" ht="12.75" customHeight="1" hidden="1">
      <c r="A13" t="s">
        <v>109</v>
      </c>
    </row>
    <row r="14" ht="12.75" customHeight="1" hidden="1">
      <c r="A14" t="s">
        <v>112</v>
      </c>
    </row>
    <row r="15" ht="12.75" customHeight="1" hidden="1">
      <c r="A15" t="s">
        <v>110</v>
      </c>
    </row>
    <row r="16" ht="12.75" customHeight="1" hidden="1"/>
    <row r="17" ht="12.75">
      <c r="B17" t="s">
        <v>123</v>
      </c>
    </row>
    <row r="18" spans="1:3" ht="12.75">
      <c r="A18" t="s">
        <v>28</v>
      </c>
      <c r="B18" t="s">
        <v>118</v>
      </c>
      <c r="C18" t="s">
        <v>13</v>
      </c>
    </row>
    <row r="19" spans="1:3" ht="12.75">
      <c r="A19">
        <v>0</v>
      </c>
      <c r="B19">
        <f aca="true" t="shared" si="0" ref="B19:B29">C$3*COS(RADIANS(C$4))*A19</f>
        <v>0</v>
      </c>
      <c r="C19">
        <f aca="true" t="shared" si="1" ref="C19:C29">C$3*SIN(RADIANS(C$4))*A19-C$6*A19*A19/2</f>
        <v>0</v>
      </c>
    </row>
    <row r="20" spans="1:3" ht="12.75">
      <c r="A20">
        <v>0.2</v>
      </c>
      <c r="B20">
        <f t="shared" si="0"/>
        <v>2.912515617809616</v>
      </c>
      <c r="C20">
        <f t="shared" si="1"/>
        <v>1.919951978664703</v>
      </c>
    </row>
    <row r="21" spans="1:3" ht="12.75">
      <c r="A21">
        <v>0.4</v>
      </c>
      <c r="B21">
        <f t="shared" si="0"/>
        <v>5.825031235619232</v>
      </c>
      <c r="C21">
        <f t="shared" si="1"/>
        <v>3.4479039573294057</v>
      </c>
    </row>
    <row r="22" spans="1:3" ht="12.75">
      <c r="A22">
        <v>0.6</v>
      </c>
      <c r="B22">
        <f t="shared" si="0"/>
        <v>8.737546853428848</v>
      </c>
      <c r="C22">
        <f t="shared" si="1"/>
        <v>4.583855935994108</v>
      </c>
    </row>
    <row r="23" spans="1:3" ht="12.75">
      <c r="A23">
        <v>0.8</v>
      </c>
      <c r="B23">
        <f t="shared" si="0"/>
        <v>11.650062471238464</v>
      </c>
      <c r="C23">
        <f t="shared" si="1"/>
        <v>5.327807914658811</v>
      </c>
    </row>
    <row r="24" spans="1:3" ht="12.75">
      <c r="A24">
        <v>1</v>
      </c>
      <c r="B24">
        <f t="shared" si="0"/>
        <v>14.56257808904808</v>
      </c>
      <c r="C24">
        <f t="shared" si="1"/>
        <v>5.679759893323514</v>
      </c>
    </row>
    <row r="25" spans="1:3" ht="12.75">
      <c r="A25">
        <v>1.2</v>
      </c>
      <c r="B25">
        <f t="shared" si="0"/>
        <v>17.475093706857695</v>
      </c>
      <c r="C25">
        <f t="shared" si="1"/>
        <v>5.639711871988216</v>
      </c>
    </row>
    <row r="26" spans="1:3" ht="12.75">
      <c r="A26">
        <v>1.4</v>
      </c>
      <c r="B26">
        <f t="shared" si="0"/>
        <v>20.38760932466731</v>
      </c>
      <c r="C26">
        <f t="shared" si="1"/>
        <v>5.207663850652919</v>
      </c>
    </row>
    <row r="27" spans="1:3" ht="12.75">
      <c r="A27">
        <v>1.6</v>
      </c>
      <c r="B27">
        <f t="shared" si="0"/>
        <v>23.300124942476927</v>
      </c>
      <c r="C27">
        <f t="shared" si="1"/>
        <v>4.3836158293176215</v>
      </c>
    </row>
    <row r="28" spans="1:3" ht="12.75">
      <c r="A28">
        <v>1.8</v>
      </c>
      <c r="B28">
        <f t="shared" si="0"/>
        <v>26.212640560286545</v>
      </c>
      <c r="C28">
        <f t="shared" si="1"/>
        <v>3.167567807982323</v>
      </c>
    </row>
    <row r="29" spans="1:3" ht="12.75">
      <c r="A29">
        <v>2</v>
      </c>
      <c r="B29">
        <f t="shared" si="0"/>
        <v>29.12515617809616</v>
      </c>
      <c r="C29">
        <f t="shared" si="1"/>
        <v>1.5595197866470265</v>
      </c>
    </row>
    <row r="33" ht="12.75">
      <c r="H33" s="25"/>
    </row>
  </sheetData>
  <sheetProtection/>
  <mergeCells count="2">
    <mergeCell ref="B1:C1"/>
    <mergeCell ref="A7:B7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1897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Q40" sqref="Q40"/>
    </sheetView>
  </sheetViews>
  <sheetFormatPr defaultColWidth="9.00390625" defaultRowHeight="12.75"/>
  <sheetData>
    <row r="1" ht="12.75">
      <c r="D1" s="16" t="s">
        <v>99</v>
      </c>
    </row>
    <row r="3" ht="12.75">
      <c r="C3" s="16" t="s">
        <v>100</v>
      </c>
    </row>
    <row r="4" spans="1:6" ht="12.75">
      <c r="A4" t="s">
        <v>101</v>
      </c>
      <c r="E4">
        <v>18</v>
      </c>
      <c r="F4" t="s">
        <v>24</v>
      </c>
    </row>
    <row r="5" spans="1:6" ht="12.75">
      <c r="A5" t="s">
        <v>113</v>
      </c>
      <c r="E5">
        <v>35.99852595149697</v>
      </c>
      <c r="F5" t="s">
        <v>119</v>
      </c>
    </row>
    <row r="6" spans="1:6" ht="12.75">
      <c r="A6" t="s">
        <v>102</v>
      </c>
      <c r="E6">
        <v>0.2</v>
      </c>
      <c r="F6" t="s">
        <v>122</v>
      </c>
    </row>
    <row r="7" spans="1:6" ht="12.75">
      <c r="A7" t="s">
        <v>103</v>
      </c>
      <c r="E7">
        <v>30</v>
      </c>
      <c r="F7" t="s">
        <v>25</v>
      </c>
    </row>
    <row r="8" spans="1:6" ht="12.75">
      <c r="A8" t="s">
        <v>104</v>
      </c>
      <c r="E8">
        <v>9.8</v>
      </c>
      <c r="F8" t="s">
        <v>105</v>
      </c>
    </row>
    <row r="9" spans="1:6" ht="12.75">
      <c r="A9" t="s">
        <v>120</v>
      </c>
      <c r="E9">
        <v>0</v>
      </c>
      <c r="F9" t="s">
        <v>25</v>
      </c>
    </row>
    <row r="10" spans="1:6" ht="12.75">
      <c r="A10" t="s">
        <v>121</v>
      </c>
      <c r="E10">
        <v>1</v>
      </c>
      <c r="F10" t="s">
        <v>25</v>
      </c>
    </row>
    <row r="12" spans="2:9" ht="12.75">
      <c r="B12" s="16" t="s">
        <v>106</v>
      </c>
      <c r="I12" s="16" t="s">
        <v>111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112</v>
      </c>
    </row>
    <row r="17" ht="12.75">
      <c r="A17" t="s">
        <v>110</v>
      </c>
    </row>
    <row r="19" ht="12.75">
      <c r="B19" t="s">
        <v>123</v>
      </c>
    </row>
    <row r="20" spans="1:8" ht="12.75">
      <c r="A20" t="s">
        <v>28</v>
      </c>
      <c r="B20" t="s">
        <v>118</v>
      </c>
      <c r="C20" t="s">
        <v>13</v>
      </c>
      <c r="H20" t="s">
        <v>114</v>
      </c>
    </row>
    <row r="21" spans="1:3" ht="12.75">
      <c r="A21">
        <v>0</v>
      </c>
      <c r="B21">
        <f>E$4*COS(RADIANS(E$5))*A21</f>
        <v>0</v>
      </c>
      <c r="C21">
        <f>E$4*SIN(RADIANS(E$5))*A21-E$8*A21*A21/2</f>
        <v>0</v>
      </c>
    </row>
    <row r="22" spans="1:3" ht="12.75">
      <c r="A22">
        <v>0.2</v>
      </c>
      <c r="B22">
        <f aca="true" t="shared" si="0" ref="B22:B35">E$4*COS(RADIANS(E$5))*A22</f>
        <v>2.912515617809616</v>
      </c>
      <c r="C22">
        <f aca="true" t="shared" si="1" ref="C22:C35">E$4*SIN(RADIANS(E$5))*A22-E$8*A22*A22/2</f>
        <v>1.919951978664703</v>
      </c>
    </row>
    <row r="23" spans="1:3" ht="12.75">
      <c r="A23">
        <v>0.4</v>
      </c>
      <c r="B23">
        <f t="shared" si="0"/>
        <v>5.825031235619232</v>
      </c>
      <c r="C23">
        <f t="shared" si="1"/>
        <v>3.4479039573294057</v>
      </c>
    </row>
    <row r="24" spans="1:7" ht="12.75">
      <c r="A24">
        <v>0.6</v>
      </c>
      <c r="B24">
        <f t="shared" si="0"/>
        <v>8.737546853428848</v>
      </c>
      <c r="C24">
        <f t="shared" si="1"/>
        <v>4.583855935994108</v>
      </c>
      <c r="G24" t="s">
        <v>116</v>
      </c>
    </row>
    <row r="25" spans="1:7" ht="12.75">
      <c r="A25">
        <v>0.8</v>
      </c>
      <c r="B25">
        <f t="shared" si="0"/>
        <v>11.650062471238464</v>
      </c>
      <c r="C25">
        <f t="shared" si="1"/>
        <v>5.327807914658811</v>
      </c>
      <c r="G25" t="s">
        <v>115</v>
      </c>
    </row>
    <row r="26" spans="1:3" ht="12.75">
      <c r="A26">
        <v>1</v>
      </c>
      <c r="B26">
        <f t="shared" si="0"/>
        <v>14.56257808904808</v>
      </c>
      <c r="C26">
        <f t="shared" si="1"/>
        <v>5.679759893323514</v>
      </c>
    </row>
    <row r="27" spans="1:3" ht="12.75">
      <c r="A27">
        <v>1.2</v>
      </c>
      <c r="B27">
        <f t="shared" si="0"/>
        <v>17.475093706857695</v>
      </c>
      <c r="C27">
        <f t="shared" si="1"/>
        <v>5.639711871988216</v>
      </c>
    </row>
    <row r="28" spans="1:7" ht="12.75">
      <c r="A28">
        <v>1.4</v>
      </c>
      <c r="B28">
        <f t="shared" si="0"/>
        <v>20.38760932466731</v>
      </c>
      <c r="C28">
        <f t="shared" si="1"/>
        <v>5.207663850652919</v>
      </c>
      <c r="G28" t="s">
        <v>117</v>
      </c>
    </row>
    <row r="29" spans="1:3" ht="12.75">
      <c r="A29">
        <v>1.6</v>
      </c>
      <c r="B29">
        <f t="shared" si="0"/>
        <v>23.300124942476927</v>
      </c>
      <c r="C29">
        <f t="shared" si="1"/>
        <v>4.3836158293176215</v>
      </c>
    </row>
    <row r="30" spans="1:7" ht="12.75">
      <c r="A30">
        <v>1.8</v>
      </c>
      <c r="B30">
        <f t="shared" si="0"/>
        <v>26.212640560286545</v>
      </c>
      <c r="C30">
        <f t="shared" si="1"/>
        <v>3.167567807982323</v>
      </c>
      <c r="G30" t="s">
        <v>125</v>
      </c>
    </row>
    <row r="31" spans="1:7" ht="12.75">
      <c r="A31">
        <v>2</v>
      </c>
      <c r="B31">
        <f t="shared" si="0"/>
        <v>29.12515617809616</v>
      </c>
      <c r="C31">
        <f t="shared" si="1"/>
        <v>1.5595197866470265</v>
      </c>
      <c r="G31" t="s">
        <v>128</v>
      </c>
    </row>
    <row r="32" spans="1:7" ht="12.75">
      <c r="A32">
        <v>2.2</v>
      </c>
      <c r="B32">
        <f t="shared" si="0"/>
        <v>32.03767179590578</v>
      </c>
      <c r="C32">
        <f t="shared" si="1"/>
        <v>-0.44052823468827285</v>
      </c>
      <c r="G32" t="s">
        <v>129</v>
      </c>
    </row>
    <row r="33" spans="1:8" ht="12.75">
      <c r="A33">
        <v>2.4</v>
      </c>
      <c r="B33">
        <f t="shared" si="0"/>
        <v>34.95018741371539</v>
      </c>
      <c r="C33">
        <f t="shared" si="1"/>
        <v>-2.832576256023568</v>
      </c>
      <c r="H33" t="s">
        <v>124</v>
      </c>
    </row>
    <row r="34" spans="1:10" ht="12.75">
      <c r="A34">
        <v>2.6</v>
      </c>
      <c r="B34">
        <f t="shared" si="0"/>
        <v>37.86270303152501</v>
      </c>
      <c r="C34">
        <f t="shared" si="1"/>
        <v>-5.6166242773588735</v>
      </c>
      <c r="I34" t="s">
        <v>126</v>
      </c>
      <c r="J34" t="s">
        <v>127</v>
      </c>
    </row>
    <row r="35" spans="1:10" ht="12.75">
      <c r="A35">
        <v>2.8</v>
      </c>
      <c r="B35">
        <f t="shared" si="0"/>
        <v>40.77521864933462</v>
      </c>
      <c r="C35">
        <f t="shared" si="1"/>
        <v>-8.79267229869416</v>
      </c>
      <c r="G35">
        <f>E$7*TAN(RADIANS(E$5))-(E$8*E$7^2)/(2*E$4^2*COS(RADIANS(E$5))^2)</f>
        <v>0.9999467516725637</v>
      </c>
      <c r="H35" s="25" t="s">
        <v>74</v>
      </c>
      <c r="I35">
        <v>32.57</v>
      </c>
      <c r="J35">
        <v>35.9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9"/>
  <drawing r:id="rId8"/>
  <legacyDrawing r:id="rId7"/>
  <oleObjects>
    <oleObject progId="Equation.3" shapeId="116752" r:id="rId1"/>
    <oleObject progId="Equation.3" shapeId="116753" r:id="rId2"/>
    <oleObject progId="Equation.3" shapeId="116754" r:id="rId3"/>
    <oleObject progId="Equation.3" shapeId="116755" r:id="rId4"/>
    <oleObject progId="Equation.3" shapeId="129727" r:id="rId5"/>
    <oleObject progId="Equation.3" shapeId="14968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M56" sqref="M56"/>
    </sheetView>
  </sheetViews>
  <sheetFormatPr defaultColWidth="9.00390625" defaultRowHeight="12.75"/>
  <cols>
    <col min="6" max="7" width="14.625" style="0" customWidth="1"/>
  </cols>
  <sheetData>
    <row r="1" ht="12.75">
      <c r="D1" s="16" t="s">
        <v>99</v>
      </c>
    </row>
    <row r="3" ht="12.75">
      <c r="C3" s="16" t="s">
        <v>100</v>
      </c>
    </row>
    <row r="4" spans="1:6" ht="12.75">
      <c r="A4" t="s">
        <v>101</v>
      </c>
      <c r="E4">
        <v>18</v>
      </c>
      <c r="F4" t="s">
        <v>24</v>
      </c>
    </row>
    <row r="5" spans="1:6" ht="12.75">
      <c r="A5" t="s">
        <v>113</v>
      </c>
      <c r="E5">
        <v>35.99852595149697</v>
      </c>
      <c r="F5" t="s">
        <v>119</v>
      </c>
    </row>
    <row r="6" spans="1:6" ht="12.75">
      <c r="A6" t="s">
        <v>102</v>
      </c>
      <c r="E6">
        <v>0.2</v>
      </c>
      <c r="F6" t="s">
        <v>122</v>
      </c>
    </row>
    <row r="7" spans="1:6" ht="12.75">
      <c r="A7" t="s">
        <v>103</v>
      </c>
      <c r="E7">
        <v>30</v>
      </c>
      <c r="F7" t="s">
        <v>25</v>
      </c>
    </row>
    <row r="8" spans="1:6" ht="12.75">
      <c r="A8" t="s">
        <v>104</v>
      </c>
      <c r="E8">
        <v>9.8</v>
      </c>
      <c r="F8" t="s">
        <v>105</v>
      </c>
    </row>
    <row r="9" spans="1:6" ht="12.75">
      <c r="A9" t="s">
        <v>120</v>
      </c>
      <c r="E9">
        <v>0</v>
      </c>
      <c r="F9" t="s">
        <v>25</v>
      </c>
    </row>
    <row r="10" spans="1:6" ht="12.75">
      <c r="A10" t="s">
        <v>121</v>
      </c>
      <c r="E10">
        <v>1</v>
      </c>
      <c r="F10" t="s">
        <v>25</v>
      </c>
    </row>
    <row r="12" spans="2:9" ht="12.75">
      <c r="B12" s="16" t="s">
        <v>106</v>
      </c>
      <c r="I12" s="16" t="s">
        <v>111</v>
      </c>
    </row>
    <row r="13" ht="12.75">
      <c r="A13" t="s">
        <v>107</v>
      </c>
    </row>
    <row r="14" ht="12.75">
      <c r="A14" t="s">
        <v>108</v>
      </c>
    </row>
    <row r="15" ht="12.75">
      <c r="A15" t="s">
        <v>109</v>
      </c>
    </row>
    <row r="16" ht="12.75">
      <c r="A16" t="s">
        <v>112</v>
      </c>
    </row>
    <row r="17" ht="12.75">
      <c r="A17" t="s">
        <v>110</v>
      </c>
    </row>
    <row r="19" ht="12.75">
      <c r="B19" t="s">
        <v>123</v>
      </c>
    </row>
    <row r="20" spans="1:8" ht="12.75">
      <c r="A20" t="s">
        <v>28</v>
      </c>
      <c r="B20" t="s">
        <v>118</v>
      </c>
      <c r="C20" t="s">
        <v>13</v>
      </c>
      <c r="H20" t="s">
        <v>114</v>
      </c>
    </row>
    <row r="21" spans="1:3" ht="12.75">
      <c r="A21">
        <v>0</v>
      </c>
      <c r="B21">
        <f aca="true" t="shared" si="0" ref="B21:B35">E$4*COS(RADIANS(E$5))*A21</f>
        <v>0</v>
      </c>
      <c r="C21">
        <f aca="true" t="shared" si="1" ref="C21:C35">E$4*SIN(RADIANS(E$5))*A21-E$8*A21*A21/2</f>
        <v>0</v>
      </c>
    </row>
    <row r="22" spans="1:3" ht="12.75">
      <c r="A22">
        <v>0.2</v>
      </c>
      <c r="B22">
        <f t="shared" si="0"/>
        <v>2.912515617809616</v>
      </c>
      <c r="C22">
        <f t="shared" si="1"/>
        <v>1.919951978664703</v>
      </c>
    </row>
    <row r="23" spans="1:3" ht="12.75">
      <c r="A23">
        <v>0.4</v>
      </c>
      <c r="B23">
        <f t="shared" si="0"/>
        <v>5.825031235619232</v>
      </c>
      <c r="C23">
        <f t="shared" si="1"/>
        <v>3.4479039573294057</v>
      </c>
    </row>
    <row r="24" spans="1:7" ht="12.75">
      <c r="A24">
        <v>0.6</v>
      </c>
      <c r="B24">
        <f t="shared" si="0"/>
        <v>8.737546853428848</v>
      </c>
      <c r="C24">
        <f t="shared" si="1"/>
        <v>4.583855935994108</v>
      </c>
      <c r="G24" t="s">
        <v>116</v>
      </c>
    </row>
    <row r="25" spans="1:7" ht="12.75">
      <c r="A25">
        <v>0.8</v>
      </c>
      <c r="B25">
        <f t="shared" si="0"/>
        <v>11.650062471238464</v>
      </c>
      <c r="C25">
        <f t="shared" si="1"/>
        <v>5.327807914658811</v>
      </c>
      <c r="G25" t="s">
        <v>115</v>
      </c>
    </row>
    <row r="26" spans="1:3" ht="12.75">
      <c r="A26">
        <v>1</v>
      </c>
      <c r="B26">
        <f t="shared" si="0"/>
        <v>14.56257808904808</v>
      </c>
      <c r="C26">
        <f t="shared" si="1"/>
        <v>5.679759893323514</v>
      </c>
    </row>
    <row r="27" spans="1:3" ht="12.75">
      <c r="A27">
        <v>1.2</v>
      </c>
      <c r="B27">
        <f t="shared" si="0"/>
        <v>17.475093706857695</v>
      </c>
      <c r="C27">
        <f t="shared" si="1"/>
        <v>5.639711871988216</v>
      </c>
    </row>
    <row r="28" spans="1:7" ht="12.75">
      <c r="A28">
        <v>1.4</v>
      </c>
      <c r="B28">
        <f t="shared" si="0"/>
        <v>20.38760932466731</v>
      </c>
      <c r="C28">
        <f t="shared" si="1"/>
        <v>5.207663850652919</v>
      </c>
      <c r="G28" t="s">
        <v>117</v>
      </c>
    </row>
    <row r="29" spans="1:3" ht="12.75">
      <c r="A29">
        <v>1.6</v>
      </c>
      <c r="B29">
        <f t="shared" si="0"/>
        <v>23.300124942476927</v>
      </c>
      <c r="C29">
        <f t="shared" si="1"/>
        <v>4.3836158293176215</v>
      </c>
    </row>
    <row r="30" spans="1:7" ht="12.75">
      <c r="A30">
        <v>1.8</v>
      </c>
      <c r="B30">
        <f t="shared" si="0"/>
        <v>26.212640560286545</v>
      </c>
      <c r="C30">
        <f t="shared" si="1"/>
        <v>3.167567807982323</v>
      </c>
      <c r="G30" t="s">
        <v>125</v>
      </c>
    </row>
    <row r="31" spans="1:7" ht="12.75">
      <c r="A31">
        <v>2</v>
      </c>
      <c r="B31">
        <f t="shared" si="0"/>
        <v>29.12515617809616</v>
      </c>
      <c r="C31">
        <f t="shared" si="1"/>
        <v>1.5595197866470265</v>
      </c>
      <c r="G31" t="s">
        <v>128</v>
      </c>
    </row>
    <row r="32" spans="1:7" ht="12.75">
      <c r="A32">
        <v>2.2</v>
      </c>
      <c r="B32">
        <f t="shared" si="0"/>
        <v>32.03767179590578</v>
      </c>
      <c r="C32">
        <f t="shared" si="1"/>
        <v>-0.44052823468827285</v>
      </c>
      <c r="G32" t="s">
        <v>129</v>
      </c>
    </row>
    <row r="33" spans="1:8" ht="12.75">
      <c r="A33">
        <v>2.4</v>
      </c>
      <c r="B33">
        <f t="shared" si="0"/>
        <v>34.95018741371539</v>
      </c>
      <c r="C33">
        <f t="shared" si="1"/>
        <v>-2.832576256023568</v>
      </c>
      <c r="H33" t="s">
        <v>124</v>
      </c>
    </row>
    <row r="34" spans="1:10" ht="12.75">
      <c r="A34">
        <v>2.6</v>
      </c>
      <c r="B34">
        <f t="shared" si="0"/>
        <v>37.86270303152501</v>
      </c>
      <c r="C34">
        <f t="shared" si="1"/>
        <v>-5.6166242773588735</v>
      </c>
      <c r="I34" t="s">
        <v>126</v>
      </c>
      <c r="J34" t="s">
        <v>127</v>
      </c>
    </row>
    <row r="35" spans="1:10" ht="12.75">
      <c r="A35">
        <v>2.8</v>
      </c>
      <c r="B35">
        <f t="shared" si="0"/>
        <v>40.77521864933462</v>
      </c>
      <c r="C35">
        <f t="shared" si="1"/>
        <v>-8.79267229869416</v>
      </c>
      <c r="G35">
        <f>E$7*TAN(RADIANS(E$5))-(E$8*E$7^2)/(2*E$4^2*COS(RADIANS(E$5))^2)</f>
        <v>0.9999467516725637</v>
      </c>
      <c r="H35" s="25" t="s">
        <v>74</v>
      </c>
      <c r="I35">
        <v>32.57</v>
      </c>
      <c r="J35">
        <v>35.9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9"/>
  <drawing r:id="rId8"/>
  <legacyDrawing r:id="rId7"/>
  <oleObjects>
    <oleObject progId="Equation.3" shapeId="37748" r:id="rId1"/>
    <oleObject progId="Equation.3" shapeId="37749" r:id="rId2"/>
    <oleObject progId="Equation.3" shapeId="37750" r:id="rId3"/>
    <oleObject progId="Equation.3" shapeId="37751" r:id="rId4"/>
    <oleObject progId="Equation.3" shapeId="37752" r:id="rId5"/>
    <oleObject progId="Equation.3" shapeId="3775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80" zoomScaleNormal="180" zoomScalePageLayoutView="0" workbookViewId="0" topLeftCell="A62">
      <selection activeCell="H44" sqref="H44"/>
    </sheetView>
  </sheetViews>
  <sheetFormatPr defaultColWidth="9.00390625" defaultRowHeight="12.75"/>
  <cols>
    <col min="2" max="2" width="13.00390625" style="0" customWidth="1"/>
    <col min="5" max="5" width="12.00390625" style="0" bestFit="1" customWidth="1"/>
    <col min="8" max="8" width="13.25390625" style="0" customWidth="1"/>
  </cols>
  <sheetData>
    <row r="1" ht="12.75">
      <c r="C1" t="s">
        <v>136</v>
      </c>
    </row>
    <row r="2" ht="12.75">
      <c r="A2" t="s">
        <v>137</v>
      </c>
    </row>
    <row r="3" ht="12.75">
      <c r="G3" t="s">
        <v>138</v>
      </c>
    </row>
    <row r="4" spans="7:8" ht="14.25">
      <c r="G4" t="s">
        <v>139</v>
      </c>
      <c r="H4" t="s">
        <v>144</v>
      </c>
    </row>
    <row r="5" spans="7:8" ht="12.75">
      <c r="G5" t="s">
        <v>153</v>
      </c>
      <c r="H5" t="s">
        <v>143</v>
      </c>
    </row>
    <row r="6" spans="7:8" ht="12.75">
      <c r="G6" s="26" t="s">
        <v>141</v>
      </c>
      <c r="H6" t="s">
        <v>145</v>
      </c>
    </row>
    <row r="7" spans="7:8" ht="12.75">
      <c r="G7" s="26" t="s">
        <v>147</v>
      </c>
      <c r="H7" t="s">
        <v>148</v>
      </c>
    </row>
    <row r="8" spans="7:8" ht="12.75">
      <c r="G8" s="26" t="s">
        <v>151</v>
      </c>
      <c r="H8" t="s">
        <v>149</v>
      </c>
    </row>
    <row r="9" spans="7:8" ht="12.75">
      <c r="G9" s="27" t="s">
        <v>29</v>
      </c>
      <c r="H9" t="s">
        <v>150</v>
      </c>
    </row>
    <row r="10" spans="7:8" ht="12.75">
      <c r="G10" s="28" t="s">
        <v>156</v>
      </c>
      <c r="H10" s="28" t="s">
        <v>157</v>
      </c>
    </row>
    <row r="11" spans="7:8" ht="12.75">
      <c r="G11" s="28" t="s">
        <v>159</v>
      </c>
      <c r="H11" t="s">
        <v>158</v>
      </c>
    </row>
    <row r="12" spans="7:8" ht="12.75">
      <c r="G12" s="28" t="s">
        <v>160</v>
      </c>
      <c r="H12" t="s">
        <v>161</v>
      </c>
    </row>
    <row r="13" spans="7:9" ht="12.75">
      <c r="G13" t="s">
        <v>22</v>
      </c>
      <c r="H13" t="s">
        <v>168</v>
      </c>
      <c r="I13" s="28"/>
    </row>
    <row r="14" spans="7:8" ht="12.75">
      <c r="G14" s="26" t="s">
        <v>167</v>
      </c>
      <c r="H14" t="s">
        <v>169</v>
      </c>
    </row>
    <row r="16" ht="12.75">
      <c r="G16" t="s">
        <v>152</v>
      </c>
    </row>
    <row r="17" spans="8:10" ht="14.25">
      <c r="H17" t="s">
        <v>139</v>
      </c>
      <c r="I17">
        <v>50</v>
      </c>
      <c r="J17" t="s">
        <v>25</v>
      </c>
    </row>
    <row r="18" spans="8:10" ht="12.75">
      <c r="H18" t="s">
        <v>153</v>
      </c>
      <c r="I18">
        <v>100</v>
      </c>
      <c r="J18" t="s">
        <v>25</v>
      </c>
    </row>
    <row r="19" spans="8:10" ht="12.75">
      <c r="H19" s="26" t="s">
        <v>141</v>
      </c>
      <c r="I19">
        <v>30</v>
      </c>
      <c r="J19" t="s">
        <v>154</v>
      </c>
    </row>
    <row r="20" spans="8:10" ht="12.75">
      <c r="H20" s="48" t="s">
        <v>156</v>
      </c>
      <c r="I20" s="49">
        <v>0.6</v>
      </c>
      <c r="J20" t="s">
        <v>25</v>
      </c>
    </row>
    <row r="21" spans="8:10" ht="12.75">
      <c r="H21" s="48" t="s">
        <v>159</v>
      </c>
      <c r="I21" s="49">
        <v>0.7</v>
      </c>
      <c r="J21" t="s">
        <v>25</v>
      </c>
    </row>
    <row r="22" spans="8:10" ht="12.75">
      <c r="H22" s="49" t="s">
        <v>160</v>
      </c>
      <c r="I22" s="49">
        <v>0.1</v>
      </c>
      <c r="J22" t="s">
        <v>25</v>
      </c>
    </row>
    <row r="23" spans="8:11" ht="14.25">
      <c r="H23" s="26" t="s">
        <v>147</v>
      </c>
      <c r="I23">
        <f>$I$21*$I$22+3.14*$I$2^2</f>
        <v>0.06999999999999999</v>
      </c>
      <c r="J23" t="s">
        <v>162</v>
      </c>
      <c r="K23" t="s">
        <v>155</v>
      </c>
    </row>
    <row r="24" spans="8:9" ht="12.75">
      <c r="H24" s="27" t="s">
        <v>29</v>
      </c>
      <c r="I24">
        <v>0.6</v>
      </c>
    </row>
    <row r="25" spans="8:10" ht="14.25">
      <c r="H25" s="26" t="s">
        <v>151</v>
      </c>
      <c r="I25">
        <v>1.23</v>
      </c>
      <c r="J25" t="s">
        <v>163</v>
      </c>
    </row>
    <row r="26" spans="8:10" ht="14.25">
      <c r="H26" t="s">
        <v>22</v>
      </c>
      <c r="I26">
        <v>9.8</v>
      </c>
      <c r="J26" t="s">
        <v>26</v>
      </c>
    </row>
    <row r="27" spans="8:9" ht="12.75">
      <c r="H27" s="26" t="s">
        <v>167</v>
      </c>
      <c r="I27">
        <v>0.02</v>
      </c>
    </row>
    <row r="28" ht="12.75">
      <c r="H28" s="26"/>
    </row>
    <row r="31" spans="6:9" ht="12.75">
      <c r="F31" t="s">
        <v>142</v>
      </c>
      <c r="H31" t="s">
        <v>140</v>
      </c>
      <c r="I31" t="s">
        <v>146</v>
      </c>
    </row>
    <row r="33" spans="1:7" ht="12.75">
      <c r="A33" t="s">
        <v>164</v>
      </c>
      <c r="G33" t="s">
        <v>172</v>
      </c>
    </row>
    <row r="34" spans="1:4" ht="12.75">
      <c r="A34" t="s">
        <v>28</v>
      </c>
      <c r="B34" t="s">
        <v>165</v>
      </c>
      <c r="C34" t="s">
        <v>38</v>
      </c>
      <c r="D34" t="s">
        <v>166</v>
      </c>
    </row>
    <row r="35" spans="1:3" ht="12.75">
      <c r="A35">
        <v>0</v>
      </c>
      <c r="B35">
        <v>0</v>
      </c>
      <c r="C35">
        <v>0</v>
      </c>
    </row>
    <row r="36" spans="1:8" ht="12.75">
      <c r="A36">
        <v>0.01</v>
      </c>
      <c r="B36">
        <f>B35+($I$26*SIN(RADIANS($I$19))-$I$27*$I$26*COS(RADIANS($I$19))-$I$24*$I$23*$I$25*B35/2)*A36</f>
        <v>0.0473025902085825</v>
      </c>
      <c r="C36">
        <f>C35+B36*A36</f>
        <v>0.000473025902085825</v>
      </c>
      <c r="D36" t="str">
        <f>IF(C36&gt;=$I$17/SIN(RADIANS($I$19)),"Отрыв","Полет")</f>
        <v>Полет</v>
      </c>
      <c r="F36" t="s">
        <v>171</v>
      </c>
      <c r="H36" t="s">
        <v>170</v>
      </c>
    </row>
    <row r="37" spans="1:8" ht="14.25">
      <c r="A37">
        <v>0.02</v>
      </c>
      <c r="B37">
        <f aca="true" t="shared" si="0" ref="B37:B54">B36+($I$26*SIN(RADIANS($I$19))-$I$27*$I$26*COS(RADIANS($I$19))-$I$24*$I$23*$I$25*B36/2)*A37</f>
        <v>0.14188333410764573</v>
      </c>
      <c r="C37">
        <f aca="true" t="shared" si="1" ref="C37:C54">C36+B37*A37</f>
        <v>0.0033106925842387395</v>
      </c>
      <c r="D37" t="str">
        <f aca="true" t="shared" si="2" ref="D37:D54">IF(C37&gt;=$I$17/SIN(RADIANS($I$19)),"Отрыв","Полет")</f>
        <v>Полет</v>
      </c>
      <c r="F37" t="s">
        <v>139</v>
      </c>
      <c r="G37">
        <v>50</v>
      </c>
      <c r="H37">
        <f>B49</f>
        <v>27.81822323398677</v>
      </c>
    </row>
    <row r="38" spans="1:7" ht="12.75">
      <c r="A38">
        <v>0.03</v>
      </c>
      <c r="B38">
        <f t="shared" si="0"/>
        <v>0.2836811593377932</v>
      </c>
      <c r="C38">
        <f t="shared" si="1"/>
        <v>0.011821127364372535</v>
      </c>
      <c r="D38" t="str">
        <f t="shared" si="2"/>
        <v>Полет</v>
      </c>
      <c r="F38" s="26" t="s">
        <v>141</v>
      </c>
      <c r="G38">
        <v>30</v>
      </c>
    </row>
    <row r="39" spans="1:7" ht="12.75">
      <c r="A39">
        <v>0.04</v>
      </c>
      <c r="B39">
        <f t="shared" si="0"/>
        <v>0.4725984207982954</v>
      </c>
      <c r="C39">
        <f t="shared" si="1"/>
        <v>0.03072506419630435</v>
      </c>
      <c r="D39" t="str">
        <f t="shared" si="2"/>
        <v>Полет</v>
      </c>
      <c r="F39" s="26" t="s">
        <v>147</v>
      </c>
      <c r="G39">
        <v>0.07</v>
      </c>
    </row>
    <row r="40" spans="1:7" ht="12.75">
      <c r="A40">
        <v>0.05</v>
      </c>
      <c r="B40">
        <f t="shared" si="0"/>
        <v>0.7085010109807469</v>
      </c>
      <c r="C40">
        <f t="shared" si="1"/>
        <v>0.0661501147453417</v>
      </c>
      <c r="D40" t="str">
        <f t="shared" si="2"/>
        <v>Полет</v>
      </c>
      <c r="F40" s="27" t="s">
        <v>29</v>
      </c>
      <c r="G40">
        <v>0.6</v>
      </c>
    </row>
    <row r="41" spans="1:7" ht="12.75">
      <c r="A41">
        <v>0.06</v>
      </c>
      <c r="B41">
        <f t="shared" si="0"/>
        <v>0.991218517365424</v>
      </c>
      <c r="C41">
        <f t="shared" si="1"/>
        <v>0.12562322578726715</v>
      </c>
      <c r="D41" t="str">
        <f t="shared" si="2"/>
        <v>Полет</v>
      </c>
      <c r="F41" s="26" t="s">
        <v>151</v>
      </c>
      <c r="G41">
        <v>1.23</v>
      </c>
    </row>
    <row r="42" spans="1:7" ht="12.75">
      <c r="A42">
        <v>0.07</v>
      </c>
      <c r="B42">
        <f t="shared" si="0"/>
        <v>1.3205444266242532</v>
      </c>
      <c r="C42">
        <f t="shared" si="1"/>
        <v>0.21806133565096486</v>
      </c>
      <c r="D42" t="str">
        <f t="shared" si="2"/>
        <v>Полет</v>
      </c>
      <c r="F42" t="s">
        <v>22</v>
      </c>
      <c r="G42">
        <v>9.8</v>
      </c>
    </row>
    <row r="43" spans="1:7" ht="12.75">
      <c r="A43">
        <v>0.08</v>
      </c>
      <c r="B43">
        <f t="shared" si="0"/>
        <v>1.696236375289737</v>
      </c>
      <c r="C43">
        <f t="shared" si="1"/>
        <v>0.3537602456741438</v>
      </c>
      <c r="D43" t="str">
        <f t="shared" si="2"/>
        <v>Полет</v>
      </c>
      <c r="F43" s="26" t="s">
        <v>167</v>
      </c>
      <c r="G43">
        <v>0.02</v>
      </c>
    </row>
    <row r="44" spans="1:7" ht="12.75">
      <c r="A44">
        <v>0.09</v>
      </c>
      <c r="B44">
        <f t="shared" si="0"/>
        <v>2.1180164464653433</v>
      </c>
      <c r="C44">
        <f t="shared" si="1"/>
        <v>0.5443817258560247</v>
      </c>
      <c r="D44" t="str">
        <f t="shared" si="2"/>
        <v>Полет</v>
      </c>
      <c r="F44" s="26" t="s">
        <v>167</v>
      </c>
      <c r="G44">
        <v>70</v>
      </c>
    </row>
    <row r="45" spans="1:4" ht="12.75">
      <c r="A45">
        <v>0.1</v>
      </c>
      <c r="B45">
        <f t="shared" si="0"/>
        <v>2.585571512069948</v>
      </c>
      <c r="C45">
        <f t="shared" si="1"/>
        <v>0.8029388770630195</v>
      </c>
      <c r="D45" t="str">
        <f t="shared" si="2"/>
        <v>Полет</v>
      </c>
    </row>
    <row r="46" spans="1:4" ht="12.75">
      <c r="A46">
        <v>0.11</v>
      </c>
      <c r="B46">
        <f t="shared" si="0"/>
        <v>3.0985536200271113</v>
      </c>
      <c r="C46">
        <f t="shared" si="1"/>
        <v>1.1437797752660017</v>
      </c>
      <c r="D46" t="str">
        <f t="shared" si="2"/>
        <v>Полет</v>
      </c>
    </row>
    <row r="47" spans="1:4" ht="12.75">
      <c r="A47">
        <v>0.12</v>
      </c>
      <c r="B47">
        <f t="shared" si="0"/>
        <v>3.6565804257294654</v>
      </c>
      <c r="C47">
        <f t="shared" si="1"/>
        <v>1.5825694263535375</v>
      </c>
      <c r="D47" t="str">
        <f t="shared" si="2"/>
        <v>Полет</v>
      </c>
    </row>
    <row r="48" spans="1:4" ht="12.75">
      <c r="A48">
        <v>2.6</v>
      </c>
      <c r="B48">
        <f t="shared" si="0"/>
        <v>15.709685251729775</v>
      </c>
      <c r="C48">
        <f t="shared" si="1"/>
        <v>42.42775108085095</v>
      </c>
      <c r="D48" t="str">
        <f t="shared" si="2"/>
        <v>Полет</v>
      </c>
    </row>
    <row r="49" spans="1:4" ht="12.75">
      <c r="A49">
        <v>2.8</v>
      </c>
      <c r="B49">
        <f t="shared" si="0"/>
        <v>27.81822323398677</v>
      </c>
      <c r="C49">
        <f t="shared" si="1"/>
        <v>120.31877613601391</v>
      </c>
      <c r="D49" t="str">
        <f t="shared" si="2"/>
        <v>Отрыв</v>
      </c>
    </row>
    <row r="50" spans="1:4" ht="12.75">
      <c r="A50">
        <v>3</v>
      </c>
      <c r="B50">
        <f t="shared" si="0"/>
        <v>39.85336617815989</v>
      </c>
      <c r="C50">
        <f t="shared" si="1"/>
        <v>239.8788746704936</v>
      </c>
      <c r="D50" t="str">
        <f t="shared" si="2"/>
        <v>Отрыв</v>
      </c>
    </row>
    <row r="51" spans="1:4" ht="12.75">
      <c r="A51">
        <v>3.2</v>
      </c>
      <c r="B51">
        <f t="shared" si="0"/>
        <v>51.6960752100843</v>
      </c>
      <c r="C51">
        <f t="shared" si="1"/>
        <v>405.30631534276336</v>
      </c>
      <c r="D51" t="str">
        <f t="shared" si="2"/>
        <v>Отрыв</v>
      </c>
    </row>
    <row r="52" spans="1:4" ht="12.75">
      <c r="A52">
        <v>3.4</v>
      </c>
      <c r="B52">
        <f t="shared" si="0"/>
        <v>63.23890316390233</v>
      </c>
      <c r="C52">
        <f t="shared" si="1"/>
        <v>620.3185861000313</v>
      </c>
      <c r="D52" t="str">
        <f t="shared" si="2"/>
        <v>Отрыв</v>
      </c>
    </row>
    <row r="53" spans="1:4" ht="12.75">
      <c r="A53">
        <v>3.6</v>
      </c>
      <c r="B53">
        <f t="shared" si="0"/>
        <v>74.38737651158708</v>
      </c>
      <c r="C53">
        <f t="shared" si="1"/>
        <v>888.1131415417449</v>
      </c>
      <c r="D53" t="str">
        <f t="shared" si="2"/>
        <v>Отрыв</v>
      </c>
    </row>
    <row r="54" spans="1:4" ht="12.75">
      <c r="A54">
        <v>3.8</v>
      </c>
      <c r="B54">
        <f t="shared" si="0"/>
        <v>85.06094223673011</v>
      </c>
      <c r="C54">
        <f t="shared" si="1"/>
        <v>1211.3447220413193</v>
      </c>
      <c r="D54" t="str">
        <f t="shared" si="2"/>
        <v>Отрыв</v>
      </c>
    </row>
    <row r="57" spans="1:9" ht="12.75">
      <c r="A57" t="s">
        <v>173</v>
      </c>
      <c r="I57" t="s">
        <v>171</v>
      </c>
    </row>
    <row r="58" spans="1:10" ht="15.75">
      <c r="A58" t="s">
        <v>28</v>
      </c>
      <c r="B58" t="s">
        <v>174</v>
      </c>
      <c r="C58" t="s">
        <v>175</v>
      </c>
      <c r="D58" t="s">
        <v>118</v>
      </c>
      <c r="E58" t="s">
        <v>13</v>
      </c>
      <c r="F58" t="s">
        <v>178</v>
      </c>
      <c r="I58" t="s">
        <v>153</v>
      </c>
      <c r="J58">
        <v>100</v>
      </c>
    </row>
    <row r="59" spans="1:10" ht="14.25">
      <c r="A59">
        <v>0</v>
      </c>
      <c r="B59" s="29">
        <f>$J$63</f>
        <v>27.81822323398677</v>
      </c>
      <c r="C59" s="29">
        <v>0</v>
      </c>
      <c r="D59">
        <v>0</v>
      </c>
      <c r="E59">
        <v>0</v>
      </c>
      <c r="F59" t="str">
        <f aca="true" t="shared" si="3" ref="F59:F76">IF(E59&gt;=$J$58,"приземлился","летит")</f>
        <v>летит</v>
      </c>
      <c r="I59" s="27" t="s">
        <v>176</v>
      </c>
      <c r="J59">
        <v>0.7</v>
      </c>
    </row>
    <row r="60" spans="1:10" ht="15.75">
      <c r="A60">
        <v>0.04</v>
      </c>
      <c r="B60">
        <f aca="true" t="shared" si="4" ref="B60:B76">B59-$J$59*$J$61*$J$62*(B59^2+C59^2)*$A$60/(2*$J$64)</f>
        <v>27.804897475960882</v>
      </c>
      <c r="C60">
        <f aca="true" t="shared" si="5" ref="C60:C76">C59+($J$65-$J$60*$J$61*$J$62*(B59^2+C59^2)/(2*$J$64))*A60</f>
        <v>0.3805779216920962</v>
      </c>
      <c r="D60">
        <f>D59+B60*A60</f>
        <v>1.1121958990384353</v>
      </c>
      <c r="E60">
        <f>E59+C60*A60</f>
        <v>0.015223116867683848</v>
      </c>
      <c r="F60" t="str">
        <f t="shared" si="3"/>
        <v>летит</v>
      </c>
      <c r="I60" s="28" t="s">
        <v>177</v>
      </c>
      <c r="J60">
        <v>0.6</v>
      </c>
    </row>
    <row r="61" spans="1:10" ht="12.75">
      <c r="A61">
        <v>0.08</v>
      </c>
      <c r="B61">
        <f t="shared" si="4"/>
        <v>27.791581987610524</v>
      </c>
      <c r="C61">
        <f t="shared" si="5"/>
        <v>1.1417513702343385</v>
      </c>
      <c r="D61">
        <f aca="true" t="shared" si="6" ref="D61:D76">D60+B61*A61</f>
        <v>3.3355224580472775</v>
      </c>
      <c r="E61">
        <f aca="true" t="shared" si="7" ref="E61:E76">E60+C61*A61</f>
        <v>0.10656322648643093</v>
      </c>
      <c r="F61" t="str">
        <f t="shared" si="3"/>
        <v>летит</v>
      </c>
      <c r="I61" s="26" t="s">
        <v>151</v>
      </c>
      <c r="J61">
        <v>1.23</v>
      </c>
    </row>
    <row r="62" spans="1:10" ht="12.75">
      <c r="A62">
        <v>0.12</v>
      </c>
      <c r="B62">
        <f t="shared" si="4"/>
        <v>27.778259293338287</v>
      </c>
      <c r="C62">
        <f t="shared" si="5"/>
        <v>2.2834930135342977</v>
      </c>
      <c r="D62">
        <f t="shared" si="6"/>
        <v>6.668913573247872</v>
      </c>
      <c r="E62">
        <f t="shared" si="7"/>
        <v>0.3805823881105467</v>
      </c>
      <c r="F62" t="str">
        <f t="shared" si="3"/>
        <v>летит</v>
      </c>
      <c r="I62" s="26" t="s">
        <v>147</v>
      </c>
      <c r="J62">
        <v>0.07</v>
      </c>
    </row>
    <row r="63" spans="1:10" ht="12.75">
      <c r="A63">
        <v>0.16</v>
      </c>
      <c r="B63">
        <f t="shared" si="4"/>
        <v>27.764882004706667</v>
      </c>
      <c r="C63">
        <f t="shared" si="5"/>
        <v>3.8056280239401725</v>
      </c>
      <c r="D63">
        <f t="shared" si="6"/>
        <v>11.11129469400094</v>
      </c>
      <c r="E63">
        <f t="shared" si="7"/>
        <v>0.9894828719409743</v>
      </c>
      <c r="F63" t="str">
        <f t="shared" si="3"/>
        <v>летит</v>
      </c>
      <c r="I63" t="s">
        <v>170</v>
      </c>
      <c r="J63" s="29">
        <v>27.81822323398677</v>
      </c>
    </row>
    <row r="64" spans="1:10" ht="12.75">
      <c r="A64">
        <v>0.2</v>
      </c>
      <c r="B64">
        <f t="shared" si="4"/>
        <v>27.75135790786598</v>
      </c>
      <c r="C64">
        <f t="shared" si="5"/>
        <v>5.707667608908652</v>
      </c>
      <c r="D64">
        <f t="shared" si="6"/>
        <v>16.661566275574135</v>
      </c>
      <c r="E64">
        <f t="shared" si="7"/>
        <v>2.131016393722705</v>
      </c>
      <c r="F64" t="str">
        <f t="shared" si="3"/>
        <v>летит</v>
      </c>
      <c r="I64" s="28" t="s">
        <v>167</v>
      </c>
      <c r="J64">
        <v>70</v>
      </c>
    </row>
    <row r="65" spans="1:10" ht="12.75">
      <c r="A65">
        <v>0.24</v>
      </c>
      <c r="B65">
        <f t="shared" si="4"/>
        <v>27.73753514979273</v>
      </c>
      <c r="C65">
        <f t="shared" si="5"/>
        <v>7.9885791388176495</v>
      </c>
      <c r="D65">
        <f t="shared" si="6"/>
        <v>23.31857471152439</v>
      </c>
      <c r="E65">
        <f t="shared" si="7"/>
        <v>4.048275387038941</v>
      </c>
      <c r="F65" t="str">
        <f t="shared" si="3"/>
        <v>летит</v>
      </c>
      <c r="I65" t="s">
        <v>22</v>
      </c>
      <c r="J65">
        <v>9.8</v>
      </c>
    </row>
    <row r="66" spans="1:6" ht="12.75">
      <c r="A66">
        <v>0.28</v>
      </c>
      <c r="B66">
        <f t="shared" si="4"/>
        <v>27.72318764807877</v>
      </c>
      <c r="C66">
        <f t="shared" si="5"/>
        <v>10.646494128533897</v>
      </c>
      <c r="D66">
        <f t="shared" si="6"/>
        <v>31.081067252986447</v>
      </c>
      <c r="E66">
        <f t="shared" si="7"/>
        <v>7.029293743028433</v>
      </c>
      <c r="F66" t="str">
        <f t="shared" si="3"/>
        <v>летит</v>
      </c>
    </row>
    <row r="67" spans="1:6" ht="12.75">
      <c r="A67">
        <v>0.32</v>
      </c>
      <c r="B67">
        <f t="shared" si="4"/>
        <v>27.708000934525046</v>
      </c>
      <c r="C67">
        <f t="shared" si="5"/>
        <v>13.67835666416551</v>
      </c>
      <c r="D67">
        <f t="shared" si="6"/>
        <v>39.94762755203446</v>
      </c>
      <c r="E67">
        <f t="shared" si="7"/>
        <v>11.406367875561395</v>
      </c>
      <c r="F67" t="str">
        <f t="shared" si="3"/>
        <v>летит</v>
      </c>
    </row>
    <row r="68" spans="1:6" ht="12.75">
      <c r="A68">
        <v>0.36</v>
      </c>
      <c r="B68">
        <f t="shared" si="4"/>
        <v>27.69155874889261</v>
      </c>
      <c r="C68">
        <f t="shared" si="5"/>
        <v>17.07951694642957</v>
      </c>
      <c r="D68">
        <f t="shared" si="6"/>
        <v>49.9165887016358</v>
      </c>
      <c r="E68">
        <f t="shared" si="7"/>
        <v>17.55499397627604</v>
      </c>
      <c r="F68" t="str">
        <f t="shared" si="3"/>
        <v>летит</v>
      </c>
    </row>
    <row r="69" spans="1:6" ht="12.75">
      <c r="A69">
        <v>0.4</v>
      </c>
      <c r="B69">
        <f t="shared" si="4"/>
        <v>27.67333082225496</v>
      </c>
      <c r="C69">
        <f t="shared" si="5"/>
        <v>20.84327757524972</v>
      </c>
      <c r="D69">
        <f t="shared" si="6"/>
        <v>60.98592103053779</v>
      </c>
      <c r="E69">
        <f t="shared" si="7"/>
        <v>25.892305006375928</v>
      </c>
      <c r="F69" t="str">
        <f t="shared" si="3"/>
        <v>летит</v>
      </c>
    </row>
    <row r="70" spans="1:6" ht="12.75">
      <c r="A70">
        <v>0.44</v>
      </c>
      <c r="B70">
        <f t="shared" si="4"/>
        <v>27.6526624232531</v>
      </c>
      <c r="C70">
        <f t="shared" si="5"/>
        <v>24.96040409894647</v>
      </c>
      <c r="D70">
        <f t="shared" si="6"/>
        <v>73.15309249676915</v>
      </c>
      <c r="E70">
        <f t="shared" si="7"/>
        <v>36.87488280991238</v>
      </c>
      <c r="F70" t="str">
        <f t="shared" si="3"/>
        <v>летит</v>
      </c>
    </row>
    <row r="71" spans="1:6" ht="12.75">
      <c r="A71">
        <v>0.48</v>
      </c>
      <c r="B71">
        <f t="shared" si="4"/>
        <v>27.62876637541858</v>
      </c>
      <c r="C71">
        <f t="shared" si="5"/>
        <v>29.418616178362797</v>
      </c>
      <c r="D71">
        <f t="shared" si="6"/>
        <v>86.41490035697007</v>
      </c>
      <c r="E71">
        <f t="shared" si="7"/>
        <v>50.99581857552652</v>
      </c>
      <c r="F71" t="str">
        <f t="shared" si="3"/>
        <v>летит</v>
      </c>
    </row>
    <row r="72" spans="1:8" ht="12.75">
      <c r="A72">
        <v>0.52</v>
      </c>
      <c r="B72">
        <f t="shared" si="4"/>
        <v>27.600718375544822</v>
      </c>
      <c r="C72">
        <f t="shared" si="5"/>
        <v>34.20208132262667</v>
      </c>
      <c r="D72">
        <f t="shared" si="6"/>
        <v>100.76727391225337</v>
      </c>
      <c r="E72">
        <f t="shared" si="7"/>
        <v>68.78090086329239</v>
      </c>
      <c r="F72" t="str">
        <f t="shared" si="3"/>
        <v>летит</v>
      </c>
      <c r="H72" s="29"/>
    </row>
    <row r="73" spans="1:6" ht="12.75">
      <c r="A73">
        <v>0.56</v>
      </c>
      <c r="B73">
        <f t="shared" si="4"/>
        <v>27.567456533132084</v>
      </c>
      <c r="C73">
        <f t="shared" si="5"/>
        <v>39.2909392136738</v>
      </c>
      <c r="D73">
        <f t="shared" si="6"/>
        <v>116.20504957080735</v>
      </c>
      <c r="E73">
        <f t="shared" si="7"/>
        <v>90.78382682294972</v>
      </c>
      <c r="F73" t="str">
        <f t="shared" si="3"/>
        <v>летит</v>
      </c>
    </row>
    <row r="74" spans="1:6" ht="12.75">
      <c r="A74">
        <v>0.6</v>
      </c>
      <c r="B74">
        <f t="shared" si="4"/>
        <v>27.527786086180026</v>
      </c>
      <c r="C74">
        <f t="shared" si="5"/>
        <v>44.66089061000448</v>
      </c>
      <c r="D74">
        <f t="shared" si="6"/>
        <v>132.72172122251536</v>
      </c>
      <c r="E74">
        <f t="shared" si="7"/>
        <v>117.58036118895241</v>
      </c>
      <c r="F74" t="str">
        <f t="shared" si="3"/>
        <v>приземлился</v>
      </c>
    </row>
    <row r="75" spans="1:6" ht="12.75">
      <c r="A75">
        <v>0.64</v>
      </c>
      <c r="B75">
        <f t="shared" si="4"/>
        <v>27.48039020319846</v>
      </c>
      <c r="C75">
        <f t="shared" si="5"/>
        <v>50.282889929114454</v>
      </c>
      <c r="D75">
        <f t="shared" si="6"/>
        <v>150.30917095256237</v>
      </c>
      <c r="E75">
        <f t="shared" si="7"/>
        <v>149.76141074358566</v>
      </c>
      <c r="F75" t="str">
        <f t="shared" si="3"/>
        <v>приземлился</v>
      </c>
    </row>
    <row r="76" spans="1:6" ht="12.75">
      <c r="A76">
        <v>0.68</v>
      </c>
      <c r="B76">
        <f t="shared" si="4"/>
        <v>27.423847629497246</v>
      </c>
      <c r="C76">
        <f t="shared" si="5"/>
        <v>56.12298385518247</v>
      </c>
      <c r="D76">
        <f t="shared" si="6"/>
        <v>168.9573873406205</v>
      </c>
      <c r="E76">
        <f t="shared" si="7"/>
        <v>187.92503976510974</v>
      </c>
      <c r="F76" t="str">
        <f t="shared" si="3"/>
        <v>приземлился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KRIPK&amp;PRO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kafedra</cp:lastModifiedBy>
  <cp:lastPrinted>2006-08-06T03:29:31Z</cp:lastPrinted>
  <dcterms:created xsi:type="dcterms:W3CDTF">2004-11-29T03:27:16Z</dcterms:created>
  <dcterms:modified xsi:type="dcterms:W3CDTF">2010-01-22T05:09:32Z</dcterms:modified>
  <cp:category/>
  <cp:version/>
  <cp:contentType/>
  <cp:contentStatus/>
</cp:coreProperties>
</file>